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ITFN" sheetId="1" r:id="rId1"/>
    <sheet name="ANACT" sheetId="2" r:id="rId2"/>
    <sheet name="ANADEU" sheetId="3" r:id="rId3"/>
    <sheet name="HAC" sheetId="4" r:id="rId4"/>
    <sheet name="ACTIV" sheetId="5" r:id="rId5"/>
    <sheet name="CAMB" sheetId="6" r:id="rId6"/>
    <sheet name="FLUJO" sheetId="7" r:id="rId7"/>
    <sheet name="ING" sheetId="8" r:id="rId8"/>
    <sheet name="INGXFTE" sheetId="9" r:id="rId9"/>
    <sheet name="OBJGAS" sheetId="10" r:id="rId10"/>
    <sheet name="TIPGAS" sheetId="11" r:id="rId11"/>
    <sheet name="ADM" sheetId="12" r:id="rId12"/>
    <sheet name="FUNC" sheetId="13" r:id="rId13"/>
    <sheet name="PROGR" sheetId="14" r:id="rId14"/>
    <sheet name="END" sheetId="15" r:id="rId15"/>
    <sheet name="INT" sheetId="16" r:id="rId16"/>
  </sheets>
  <definedNames>
    <definedName name="_xlnm.Print_Area" localSheetId="5">CAMB!$A$1:$L$58</definedName>
    <definedName name="_xlnm.Print_Area" localSheetId="0">SITFN!$A$1:$L$71</definedName>
    <definedName name="_xlnm.Print_Titles" localSheetId="9">OBJGAS!$1:$12</definedName>
  </definedNames>
  <calcPr calcId="145621"/>
</workbook>
</file>

<file path=xl/calcChain.xml><?xml version="1.0" encoding="utf-8"?>
<calcChain xmlns="http://schemas.openxmlformats.org/spreadsheetml/2006/main">
  <c r="D10" i="16" l="1"/>
  <c r="C10" i="16"/>
  <c r="D11" i="15"/>
  <c r="D12" i="15" s="1"/>
  <c r="C11" i="15"/>
  <c r="C12" i="15" s="1"/>
  <c r="E10" i="15"/>
  <c r="E9" i="15"/>
  <c r="E11" i="15" s="1"/>
  <c r="E12" i="15" s="1"/>
  <c r="J40" i="14" l="1"/>
  <c r="G40" i="14"/>
  <c r="G39" i="14"/>
  <c r="J39" i="14" s="1"/>
  <c r="G38" i="14"/>
  <c r="J38" i="14" s="1"/>
  <c r="G37" i="14"/>
  <c r="J37" i="14" s="1"/>
  <c r="J36" i="14" s="1"/>
  <c r="I36" i="14"/>
  <c r="H36" i="14"/>
  <c r="G36" i="14"/>
  <c r="F36" i="14"/>
  <c r="E36" i="14"/>
  <c r="G35" i="14"/>
  <c r="J35" i="14" s="1"/>
  <c r="G34" i="14"/>
  <c r="J34" i="14" s="1"/>
  <c r="G33" i="14"/>
  <c r="J33" i="14" s="1"/>
  <c r="G32" i="14"/>
  <c r="J32" i="14" s="1"/>
  <c r="I31" i="14"/>
  <c r="H31" i="14"/>
  <c r="F31" i="14"/>
  <c r="E31" i="14"/>
  <c r="G30" i="14"/>
  <c r="J30" i="14" s="1"/>
  <c r="G29" i="14"/>
  <c r="J29" i="14" s="1"/>
  <c r="J28" i="14" s="1"/>
  <c r="I28" i="14"/>
  <c r="H28" i="14"/>
  <c r="F28" i="14"/>
  <c r="E28" i="14"/>
  <c r="G27" i="14"/>
  <c r="J27" i="14" s="1"/>
  <c r="G26" i="14"/>
  <c r="J26" i="14" s="1"/>
  <c r="G25" i="14"/>
  <c r="J25" i="14" s="1"/>
  <c r="I24" i="14"/>
  <c r="H24" i="14"/>
  <c r="F24" i="14"/>
  <c r="E24" i="14"/>
  <c r="G23" i="14"/>
  <c r="J23" i="14" s="1"/>
  <c r="G22" i="14"/>
  <c r="J22" i="14" s="1"/>
  <c r="G21" i="14"/>
  <c r="J21" i="14" s="1"/>
  <c r="G20" i="14"/>
  <c r="J20" i="14" s="1"/>
  <c r="G19" i="14"/>
  <c r="J19" i="14" s="1"/>
  <c r="G18" i="14"/>
  <c r="J18" i="14" s="1"/>
  <c r="G17" i="14"/>
  <c r="J17" i="14" s="1"/>
  <c r="G16" i="14"/>
  <c r="J16" i="14" s="1"/>
  <c r="I15" i="14"/>
  <c r="H15" i="14"/>
  <c r="F15" i="14"/>
  <c r="E15" i="14"/>
  <c r="G14" i="14"/>
  <c r="J14" i="14" s="1"/>
  <c r="G13" i="14"/>
  <c r="J13" i="14" s="1"/>
  <c r="J12" i="14" s="1"/>
  <c r="I12" i="14"/>
  <c r="H12" i="14"/>
  <c r="F12" i="14"/>
  <c r="F11" i="14" s="1"/>
  <c r="F42" i="14" s="1"/>
  <c r="E12" i="14"/>
  <c r="I11" i="14"/>
  <c r="I42" i="14" s="1"/>
  <c r="H11" i="14"/>
  <c r="H42" i="14" s="1"/>
  <c r="E11" i="14"/>
  <c r="E42" i="14" s="1"/>
  <c r="J11" i="14" l="1"/>
  <c r="J42" i="14" s="1"/>
  <c r="J15" i="14"/>
  <c r="J24" i="14"/>
  <c r="J31" i="14"/>
  <c r="G12" i="14"/>
  <c r="G24" i="14"/>
  <c r="G15" i="14"/>
  <c r="G31" i="14"/>
  <c r="G28" i="14"/>
  <c r="G11" i="14" l="1"/>
  <c r="G42" i="14" s="1"/>
  <c r="F46" i="13" l="1"/>
  <c r="I46" i="13" s="1"/>
  <c r="F45" i="13"/>
  <c r="I45" i="13" s="1"/>
  <c r="F44" i="13"/>
  <c r="I44" i="13" s="1"/>
  <c r="F43" i="13"/>
  <c r="I43" i="13" s="1"/>
  <c r="H42" i="13"/>
  <c r="G42" i="13"/>
  <c r="E42" i="13"/>
  <c r="D42" i="13"/>
  <c r="F40" i="13"/>
  <c r="I40" i="13" s="1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I32" i="13" s="1"/>
  <c r="H31" i="13"/>
  <c r="G31" i="13"/>
  <c r="F31" i="13"/>
  <c r="E31" i="13"/>
  <c r="D31" i="13"/>
  <c r="F29" i="13"/>
  <c r="I29" i="13" s="1"/>
  <c r="I28" i="13"/>
  <c r="F28" i="13"/>
  <c r="F27" i="13"/>
  <c r="I27" i="13" s="1"/>
  <c r="F26" i="13"/>
  <c r="I26" i="13" s="1"/>
  <c r="F25" i="13"/>
  <c r="I25" i="13" s="1"/>
  <c r="F24" i="13"/>
  <c r="I24" i="13" s="1"/>
  <c r="F23" i="13"/>
  <c r="I23" i="13" s="1"/>
  <c r="H22" i="13"/>
  <c r="G22" i="13"/>
  <c r="E22" i="13"/>
  <c r="D22" i="13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F13" i="13"/>
  <c r="I13" i="13" s="1"/>
  <c r="H12" i="13"/>
  <c r="G12" i="13"/>
  <c r="G48" i="13" s="1"/>
  <c r="E12" i="13"/>
  <c r="E48" i="13" s="1"/>
  <c r="D12" i="13"/>
  <c r="D48" i="13" s="1"/>
  <c r="H48" i="13" l="1"/>
  <c r="F12" i="13"/>
  <c r="F48" i="13" s="1"/>
  <c r="F42" i="13"/>
  <c r="I22" i="13"/>
  <c r="F22" i="13"/>
  <c r="I12" i="13"/>
  <c r="I42" i="13"/>
  <c r="I31" i="13"/>
  <c r="I14" i="13"/>
  <c r="I48" i="13" l="1"/>
  <c r="H25" i="12" l="1"/>
  <c r="G25" i="12"/>
  <c r="F25" i="12"/>
  <c r="E25" i="12"/>
  <c r="D25" i="12"/>
  <c r="C25" i="12"/>
  <c r="G15" i="11" l="1"/>
  <c r="F15" i="11"/>
  <c r="D15" i="11"/>
  <c r="C15" i="11"/>
  <c r="H13" i="11"/>
  <c r="E13" i="11"/>
  <c r="E12" i="11"/>
  <c r="H12" i="11" s="1"/>
  <c r="H11" i="11"/>
  <c r="E11" i="11"/>
  <c r="E10" i="11"/>
  <c r="H10" i="11" s="1"/>
  <c r="H15" i="11" l="1"/>
  <c r="E15" i="11"/>
  <c r="I84" i="10" l="1"/>
  <c r="F84" i="10"/>
  <c r="F83" i="10"/>
  <c r="I83" i="10" s="1"/>
  <c r="I82" i="10"/>
  <c r="F82" i="10"/>
  <c r="F81" i="10"/>
  <c r="I81" i="10" s="1"/>
  <c r="I80" i="10"/>
  <c r="F80" i="10"/>
  <c r="F79" i="10"/>
  <c r="I79" i="10" s="1"/>
  <c r="I78" i="10"/>
  <c r="F78" i="10"/>
  <c r="H77" i="10"/>
  <c r="G77" i="10"/>
  <c r="E77" i="10"/>
  <c r="D77" i="10"/>
  <c r="I76" i="10"/>
  <c r="F76" i="10"/>
  <c r="F75" i="10"/>
  <c r="I75" i="10" s="1"/>
  <c r="I74" i="10"/>
  <c r="I73" i="10" s="1"/>
  <c r="F74" i="10"/>
  <c r="H73" i="10"/>
  <c r="G73" i="10"/>
  <c r="E73" i="10"/>
  <c r="D73" i="10"/>
  <c r="I72" i="10"/>
  <c r="F72" i="10"/>
  <c r="F71" i="10"/>
  <c r="I71" i="10" s="1"/>
  <c r="I70" i="10"/>
  <c r="F70" i="10"/>
  <c r="F69" i="10"/>
  <c r="I69" i="10" s="1"/>
  <c r="I68" i="10"/>
  <c r="F68" i="10"/>
  <c r="F67" i="10"/>
  <c r="I67" i="10" s="1"/>
  <c r="I66" i="10"/>
  <c r="F66" i="10"/>
  <c r="H65" i="10"/>
  <c r="G65" i="10"/>
  <c r="E65" i="10"/>
  <c r="D65" i="10"/>
  <c r="I64" i="10"/>
  <c r="F64" i="10"/>
  <c r="F63" i="10"/>
  <c r="I63" i="10" s="1"/>
  <c r="I62" i="10"/>
  <c r="I61" i="10" s="1"/>
  <c r="F62" i="10"/>
  <c r="H61" i="10"/>
  <c r="G61" i="10"/>
  <c r="E61" i="10"/>
  <c r="D61" i="10"/>
  <c r="I60" i="10"/>
  <c r="F60" i="10"/>
  <c r="F59" i="10"/>
  <c r="I59" i="10" s="1"/>
  <c r="I58" i="10"/>
  <c r="F58" i="10"/>
  <c r="F57" i="10"/>
  <c r="I57" i="10" s="1"/>
  <c r="I56" i="10"/>
  <c r="F56" i="10"/>
  <c r="F55" i="10"/>
  <c r="I55" i="10" s="1"/>
  <c r="I54" i="10"/>
  <c r="F54" i="10"/>
  <c r="F53" i="10"/>
  <c r="I53" i="10" s="1"/>
  <c r="I52" i="10"/>
  <c r="F52" i="10"/>
  <c r="H51" i="10"/>
  <c r="G51" i="10"/>
  <c r="E51" i="10"/>
  <c r="D51" i="10"/>
  <c r="I50" i="10"/>
  <c r="F50" i="10"/>
  <c r="F49" i="10"/>
  <c r="I49" i="10" s="1"/>
  <c r="I48" i="10"/>
  <c r="F48" i="10"/>
  <c r="F47" i="10"/>
  <c r="I47" i="10" s="1"/>
  <c r="I46" i="10"/>
  <c r="F46" i="10"/>
  <c r="F45" i="10"/>
  <c r="I45" i="10" s="1"/>
  <c r="I44" i="10"/>
  <c r="F44" i="10"/>
  <c r="F43" i="10"/>
  <c r="I43" i="10" s="1"/>
  <c r="I42" i="10"/>
  <c r="F42" i="10"/>
  <c r="H41" i="10"/>
  <c r="G41" i="10"/>
  <c r="E41" i="10"/>
  <c r="D41" i="10"/>
  <c r="I40" i="10"/>
  <c r="F40" i="10"/>
  <c r="F39" i="10"/>
  <c r="I39" i="10" s="1"/>
  <c r="I38" i="10"/>
  <c r="F38" i="10"/>
  <c r="F37" i="10"/>
  <c r="I37" i="10" s="1"/>
  <c r="I36" i="10"/>
  <c r="F36" i="10"/>
  <c r="F35" i="10"/>
  <c r="I35" i="10" s="1"/>
  <c r="I34" i="10"/>
  <c r="F34" i="10"/>
  <c r="F33" i="10"/>
  <c r="I33" i="10" s="1"/>
  <c r="I32" i="10"/>
  <c r="F32" i="10"/>
  <c r="H31" i="10"/>
  <c r="G31" i="10"/>
  <c r="E31" i="10"/>
  <c r="D31" i="10"/>
  <c r="I30" i="10"/>
  <c r="F30" i="10"/>
  <c r="F29" i="10"/>
  <c r="I29" i="10" s="1"/>
  <c r="I28" i="10"/>
  <c r="F28" i="10"/>
  <c r="F27" i="10"/>
  <c r="I27" i="10" s="1"/>
  <c r="I26" i="10"/>
  <c r="F26" i="10"/>
  <c r="F25" i="10"/>
  <c r="I25" i="10" s="1"/>
  <c r="I24" i="10"/>
  <c r="F24" i="10"/>
  <c r="F23" i="10"/>
  <c r="I23" i="10" s="1"/>
  <c r="I22" i="10"/>
  <c r="F22" i="10"/>
  <c r="H21" i="10"/>
  <c r="G21" i="10"/>
  <c r="E21" i="10"/>
  <c r="D21" i="10"/>
  <c r="I20" i="10"/>
  <c r="F20" i="10"/>
  <c r="F19" i="10"/>
  <c r="I19" i="10" s="1"/>
  <c r="I18" i="10"/>
  <c r="F18" i="10"/>
  <c r="F17" i="10"/>
  <c r="I17" i="10" s="1"/>
  <c r="I16" i="10"/>
  <c r="F16" i="10"/>
  <c r="F15" i="10"/>
  <c r="I15" i="10" s="1"/>
  <c r="I14" i="10"/>
  <c r="F14" i="10"/>
  <c r="H13" i="10"/>
  <c r="H85" i="10" s="1"/>
  <c r="G13" i="10"/>
  <c r="G85" i="10" s="1"/>
  <c r="E13" i="10"/>
  <c r="E85" i="10" s="1"/>
  <c r="D13" i="10"/>
  <c r="D85" i="10" s="1"/>
  <c r="I41" i="10" l="1"/>
  <c r="I65" i="10"/>
  <c r="I77" i="10"/>
  <c r="I21" i="10"/>
  <c r="I13" i="10"/>
  <c r="I31" i="10"/>
  <c r="I51" i="10"/>
  <c r="F13" i="10"/>
  <c r="F85" i="10" s="1"/>
  <c r="F21" i="10"/>
  <c r="F31" i="10"/>
  <c r="F41" i="10"/>
  <c r="F51" i="10"/>
  <c r="F61" i="10"/>
  <c r="F65" i="10"/>
  <c r="F73" i="10"/>
  <c r="F77" i="10"/>
  <c r="I85" i="10" l="1"/>
  <c r="J34" i="9" l="1"/>
  <c r="G34" i="9"/>
  <c r="I33" i="9"/>
  <c r="J33" i="9" s="1"/>
  <c r="H33" i="9"/>
  <c r="F33" i="9"/>
  <c r="G33" i="9" s="1"/>
  <c r="J31" i="9"/>
  <c r="G31" i="9"/>
  <c r="J30" i="9"/>
  <c r="J29" i="9" s="1"/>
  <c r="G30" i="9"/>
  <c r="F30" i="9"/>
  <c r="I29" i="9"/>
  <c r="H29" i="9"/>
  <c r="F29" i="9"/>
  <c r="E29" i="9"/>
  <c r="G29" i="9" s="1"/>
  <c r="J28" i="9"/>
  <c r="G28" i="9"/>
  <c r="J27" i="9"/>
  <c r="F27" i="9"/>
  <c r="G27" i="9" s="1"/>
  <c r="J26" i="9"/>
  <c r="G26" i="9"/>
  <c r="I25" i="9"/>
  <c r="J25" i="9" s="1"/>
  <c r="H25" i="9"/>
  <c r="E25" i="9"/>
  <c r="E11" i="9" s="1"/>
  <c r="E32" i="9" s="1"/>
  <c r="E35" i="9" s="1"/>
  <c r="J24" i="9"/>
  <c r="G24" i="9"/>
  <c r="J23" i="9"/>
  <c r="G23" i="9"/>
  <c r="I22" i="9"/>
  <c r="J22" i="9" s="1"/>
  <c r="H22" i="9"/>
  <c r="G22" i="9"/>
  <c r="F22" i="9"/>
  <c r="E22" i="9"/>
  <c r="J21" i="9"/>
  <c r="G21" i="9"/>
  <c r="I20" i="9"/>
  <c r="J20" i="9" s="1"/>
  <c r="H20" i="9"/>
  <c r="G20" i="9"/>
  <c r="F20" i="9"/>
  <c r="E20" i="9"/>
  <c r="J19" i="9"/>
  <c r="G19" i="9"/>
  <c r="I18" i="9"/>
  <c r="J18" i="9" s="1"/>
  <c r="H18" i="9"/>
  <c r="G18" i="9"/>
  <c r="F18" i="9"/>
  <c r="E18" i="9"/>
  <c r="J17" i="9"/>
  <c r="G17" i="9"/>
  <c r="I16" i="9"/>
  <c r="J16" i="9" s="1"/>
  <c r="H16" i="9"/>
  <c r="G16" i="9"/>
  <c r="F16" i="9"/>
  <c r="E16" i="9"/>
  <c r="J15" i="9"/>
  <c r="G15" i="9"/>
  <c r="I14" i="9"/>
  <c r="J14" i="9" s="1"/>
  <c r="H14" i="9"/>
  <c r="G14" i="9"/>
  <c r="F14" i="9"/>
  <c r="J13" i="9"/>
  <c r="G13" i="9"/>
  <c r="J12" i="9"/>
  <c r="I12" i="9"/>
  <c r="H12" i="9"/>
  <c r="F12" i="9"/>
  <c r="E12" i="9"/>
  <c r="H11" i="9"/>
  <c r="H32" i="9" l="1"/>
  <c r="H35" i="9" s="1"/>
  <c r="J11" i="9"/>
  <c r="J32" i="9" s="1"/>
  <c r="J35" i="9" s="1"/>
  <c r="F11" i="9"/>
  <c r="F32" i="9" s="1"/>
  <c r="F35" i="9" s="1"/>
  <c r="I11" i="9"/>
  <c r="I32" i="9" s="1"/>
  <c r="I35" i="9" s="1"/>
  <c r="F25" i="9"/>
  <c r="G25" i="9"/>
  <c r="G12" i="9"/>
  <c r="G11" i="9" l="1"/>
  <c r="G32" i="9" s="1"/>
  <c r="G35" i="9" s="1"/>
  <c r="J23" i="8" l="1"/>
  <c r="G23" i="8"/>
  <c r="I22" i="8"/>
  <c r="J22" i="8" s="1"/>
  <c r="J24" i="8" s="1"/>
  <c r="H22" i="8"/>
  <c r="H24" i="8" s="1"/>
  <c r="F22" i="8"/>
  <c r="F24" i="8" s="1"/>
  <c r="E22" i="8"/>
  <c r="E24" i="8" s="1"/>
  <c r="J21" i="8"/>
  <c r="G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G22" i="8" s="1"/>
  <c r="G24" i="8" l="1"/>
  <c r="I24" i="8"/>
  <c r="G47" i="7" l="1"/>
  <c r="O47" i="7" s="1"/>
  <c r="O50" i="7" s="1"/>
  <c r="P38" i="7"/>
  <c r="O38" i="7"/>
  <c r="P37" i="7"/>
  <c r="P44" i="7" s="1"/>
  <c r="O37" i="7"/>
  <c r="P31" i="7"/>
  <c r="P30" i="7"/>
  <c r="O30" i="7"/>
  <c r="O44" i="7" s="1"/>
  <c r="H28" i="7"/>
  <c r="G28" i="7"/>
  <c r="P20" i="7"/>
  <c r="O20" i="7"/>
  <c r="P15" i="7"/>
  <c r="P24" i="7" s="1"/>
  <c r="O15" i="7"/>
  <c r="O24" i="7" s="1"/>
  <c r="H15" i="7"/>
  <c r="H47" i="7" s="1"/>
  <c r="G15" i="7"/>
  <c r="P47" i="7" l="1"/>
  <c r="P50" i="7" s="1"/>
  <c r="K41" i="6" l="1"/>
  <c r="J41" i="6"/>
  <c r="J33" i="6" s="1"/>
  <c r="K33" i="6"/>
  <c r="K24" i="6"/>
  <c r="J24" i="6"/>
  <c r="F23" i="6"/>
  <c r="E23" i="6"/>
  <c r="K13" i="6"/>
  <c r="J13" i="6"/>
  <c r="J11" i="6" s="1"/>
  <c r="F13" i="6"/>
  <c r="F11" i="6" s="1"/>
  <c r="E13" i="6"/>
  <c r="E11" i="6" s="1"/>
  <c r="K11" i="6"/>
  <c r="K46" i="5" l="1"/>
  <c r="J46" i="5"/>
  <c r="K38" i="5"/>
  <c r="J38" i="5"/>
  <c r="K31" i="5"/>
  <c r="J31" i="5"/>
  <c r="K26" i="5"/>
  <c r="J26" i="5"/>
  <c r="F24" i="5"/>
  <c r="E24" i="5"/>
  <c r="F20" i="5"/>
  <c r="E20" i="5"/>
  <c r="K15" i="5"/>
  <c r="J15" i="5"/>
  <c r="K10" i="5"/>
  <c r="J10" i="5"/>
  <c r="F10" i="5"/>
  <c r="E10" i="5"/>
  <c r="E31" i="5" s="1"/>
  <c r="F31" i="5" l="1"/>
  <c r="K49" i="5"/>
  <c r="J49" i="5"/>
  <c r="J51" i="5" s="1"/>
  <c r="K51" i="5" l="1"/>
  <c r="I33" i="4" l="1"/>
  <c r="I32" i="4"/>
  <c r="I31" i="4"/>
  <c r="I30" i="4"/>
  <c r="H29" i="4"/>
  <c r="G29" i="4"/>
  <c r="G35" i="4" s="1"/>
  <c r="F29" i="4"/>
  <c r="I27" i="4"/>
  <c r="I26" i="4"/>
  <c r="I25" i="4"/>
  <c r="H24" i="4"/>
  <c r="E24" i="4"/>
  <c r="G22" i="4"/>
  <c r="F22" i="4"/>
  <c r="I20" i="4"/>
  <c r="I19" i="4"/>
  <c r="I18" i="4"/>
  <c r="I17" i="4"/>
  <c r="H16" i="4"/>
  <c r="G16" i="4"/>
  <c r="F16" i="4"/>
  <c r="I14" i="4"/>
  <c r="I13" i="4"/>
  <c r="I12" i="4"/>
  <c r="H11" i="4"/>
  <c r="E11" i="4"/>
  <c r="E22" i="4" s="1"/>
  <c r="I24" i="4" l="1"/>
  <c r="F35" i="4"/>
  <c r="H22" i="4"/>
  <c r="H35" i="4" s="1"/>
  <c r="I16" i="4"/>
  <c r="I29" i="4"/>
  <c r="E35" i="4"/>
  <c r="I22" i="4"/>
  <c r="I11" i="4"/>
  <c r="I35" i="4" l="1"/>
  <c r="J27" i="3" l="1"/>
  <c r="J26" i="3" s="1"/>
  <c r="J39" i="3" s="1"/>
  <c r="I27" i="3"/>
  <c r="I26" i="3" s="1"/>
  <c r="I39" i="3" s="1"/>
  <c r="J11" i="3"/>
  <c r="J10" i="3" s="1"/>
  <c r="J23" i="3" s="1"/>
  <c r="I11" i="3"/>
  <c r="I10" i="3" s="1"/>
  <c r="I23" i="3" s="1"/>
  <c r="J43" i="3" l="1"/>
  <c r="I43" i="3"/>
  <c r="H33" i="2" l="1"/>
  <c r="I33" i="2" s="1"/>
  <c r="H32" i="2"/>
  <c r="I32" i="2" s="1"/>
  <c r="H31" i="2"/>
  <c r="I31" i="2" s="1"/>
  <c r="G30" i="2"/>
  <c r="H30" i="2" s="1"/>
  <c r="I30" i="2" s="1"/>
  <c r="F29" i="2"/>
  <c r="H29" i="2" s="1"/>
  <c r="I29" i="2" s="1"/>
  <c r="F28" i="2"/>
  <c r="H28" i="2" s="1"/>
  <c r="I28" i="2" s="1"/>
  <c r="G27" i="2"/>
  <c r="F27" i="2"/>
  <c r="H26" i="2"/>
  <c r="I26" i="2" s="1"/>
  <c r="H25" i="2"/>
  <c r="I25" i="2" s="1"/>
  <c r="G23" i="2"/>
  <c r="E23" i="2"/>
  <c r="H21" i="2"/>
  <c r="I21" i="2" s="1"/>
  <c r="H20" i="2"/>
  <c r="I20" i="2" s="1"/>
  <c r="G19" i="2"/>
  <c r="H19" i="2" s="1"/>
  <c r="I19" i="2" s="1"/>
  <c r="H18" i="2"/>
  <c r="I18" i="2" s="1"/>
  <c r="F17" i="2"/>
  <c r="H17" i="2" s="1"/>
  <c r="G16" i="2"/>
  <c r="F16" i="2"/>
  <c r="G15" i="2"/>
  <c r="F15" i="2"/>
  <c r="H15" i="2" s="1"/>
  <c r="I15" i="2" s="1"/>
  <c r="E13" i="2"/>
  <c r="H16" i="2" l="1"/>
  <c r="I16" i="2" s="1"/>
  <c r="G13" i="2"/>
  <c r="G35" i="2" s="1"/>
  <c r="E35" i="2"/>
  <c r="F13" i="2"/>
  <c r="H27" i="2"/>
  <c r="I27" i="2" s="1"/>
  <c r="I23" i="2" s="1"/>
  <c r="I17" i="2"/>
  <c r="I13" i="2" s="1"/>
  <c r="F23" i="2"/>
  <c r="I35" i="2" l="1"/>
  <c r="H13" i="2"/>
  <c r="F35" i="2"/>
  <c r="H23" i="2"/>
  <c r="H35" i="2" l="1"/>
  <c r="K57" i="1" l="1"/>
  <c r="J57" i="1"/>
  <c r="K49" i="1"/>
  <c r="J49" i="1"/>
  <c r="J62" i="1" s="1"/>
  <c r="K43" i="1"/>
  <c r="J43" i="1"/>
  <c r="F40" i="1"/>
  <c r="E40" i="1"/>
  <c r="K37" i="1"/>
  <c r="J37" i="1"/>
  <c r="K26" i="1"/>
  <c r="K39" i="1" s="1"/>
  <c r="J26" i="1"/>
  <c r="F25" i="1"/>
  <c r="F42" i="1" s="1"/>
  <c r="E25" i="1"/>
  <c r="E42" i="1" s="1"/>
  <c r="J64" i="1" l="1"/>
  <c r="J39" i="1"/>
  <c r="K62" i="1"/>
  <c r="K64" i="1" s="1"/>
</calcChain>
</file>

<file path=xl/sharedStrings.xml><?xml version="1.0" encoding="utf-8"?>
<sst xmlns="http://schemas.openxmlformats.org/spreadsheetml/2006/main" count="758" uniqueCount="432">
  <si>
    <t>Municipio de Apodaca Nuevo León</t>
  </si>
  <si>
    <t>Estado de Situación Financiera</t>
  </si>
  <si>
    <t>Al 31 de Diciembre  de 2017 y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</si>
  <si>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</si>
  <si>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</si>
  <si>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</si>
  <si>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</si>
  <si>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</si>
  <si>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</si>
  <si>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</si>
  <si>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</si>
  <si>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</si>
  <si>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</si>
  <si>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</si>
  <si>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</si>
  <si>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</si>
  <si>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</si>
  <si>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</si>
  <si>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</si>
  <si>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</si>
  <si>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</si>
  <si>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</si>
  <si>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</si>
  <si>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</si>
  <si>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</si>
  <si>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</si>
  <si>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</si>
  <si>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</si>
  <si>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</si>
  <si>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</si>
  <si>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</si>
  <si>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</si>
  <si>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</si>
  <si>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</si>
  <si>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</si>
  <si>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</si>
  <si>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</si>
  <si>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</si>
  <si>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</si>
  <si>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</si>
  <si>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</si>
  <si>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</si>
  <si>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</si>
  <si>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</si>
  <si>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</si>
  <si>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</si>
  <si>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</si>
  <si>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</si>
  <si>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</si>
  <si>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</si>
  <si>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</si>
  <si>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</si>
  <si>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</si>
  <si>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</si>
  <si>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</si>
  <si>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</si>
  <si>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</si>
  <si>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</si>
  <si>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</si>
  <si>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</si>
  <si>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</si>
  <si>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</si>
  <si>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</si>
  <si>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</si>
  <si>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</si>
  <si>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</si>
  <si>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</si>
  <si>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>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</si>
  <si>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</si>
  <si>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</si>
  <si>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</si>
  <si>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</si>
  <si>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</si>
  <si>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</si>
  <si>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31 de Diciembre de 2017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</si>
  <si>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</si>
  <si>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</si>
  <si>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</si>
  <si>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</si>
  <si>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</si>
  <si>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</si>
  <si>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</si>
  <si>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</si>
  <si>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</si>
  <si>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</si>
  <si>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</si>
  <si>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</si>
  <si>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>___________________________________________        _______________________________________________</t>
  </si>
  <si>
    <t xml:space="preserve">                               Lic. Oscar Alberto Cantú García</t>
  </si>
  <si>
    <t>_____________________________________                 ____________________________</t>
  </si>
  <si>
    <t xml:space="preserve">       Ing. Jorge Armando Guajardo Elizondo</t>
  </si>
  <si>
    <t xml:space="preserve">        Lic.Gustavo Javier Solis Ruiz</t>
  </si>
  <si>
    <t xml:space="preserve">                          Tesorero Municipal</t>
  </si>
  <si>
    <t>Estado Analítico de la Deuda y Otros Pasivos</t>
  </si>
  <si>
    <t>Del 1  de Enero al 31 de Diciembre de 2017</t>
  </si>
  <si>
    <t>Denominación de las Deudas</t>
  </si>
  <si>
    <t xml:space="preserve">Moneda de Contratación  </t>
  </si>
  <si>
    <t>Institución o País Acreedor</t>
  </si>
  <si>
    <t>Saldo Inicial del Periodo 01 Enero 2017</t>
  </si>
  <si>
    <t>Saldo Final del Periodo  31 de Diciembre 2017</t>
  </si>
  <si>
    <t>DEUDA PÚBLICA</t>
  </si>
  <si>
    <t xml:space="preserve">Corto Plazo               </t>
  </si>
  <si>
    <t>Deuda Interna</t>
  </si>
  <si>
    <t>Instituciones de Crédito</t>
  </si>
  <si>
    <t>MXN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</si>
  <si>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</si>
  <si>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</si>
  <si>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</si>
  <si>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</si>
  <si>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</si>
  <si>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</si>
  <si>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</si>
  <si>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</si>
  <si>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</si>
  <si>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</si>
  <si>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</si>
  <si>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</si>
  <si>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>BANAMEX (LP)</t>
  </si>
  <si>
    <t xml:space="preserve">                Subtotal a Largo Plazo</t>
  </si>
  <si>
    <t>Otros Pasivos</t>
  </si>
  <si>
    <t xml:space="preserve">                Total de Deuda y Otros Pasivos</t>
  </si>
  <si>
    <t xml:space="preserve">      Tesorero Municipal</t>
  </si>
  <si>
    <t xml:space="preserve">             Síndico Primero</t>
  </si>
  <si>
    <t>_________________________</t>
  </si>
  <si>
    <t xml:space="preserve">             _______________________________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</si>
  <si>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</si>
  <si>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</si>
  <si>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</si>
  <si>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</si>
  <si>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</si>
  <si>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</si>
  <si>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</si>
  <si>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</si>
  <si>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</si>
  <si>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</si>
  <si>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</si>
  <si>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</si>
  <si>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</si>
  <si>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</si>
  <si>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</si>
  <si>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</si>
  <si>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Estado de Actividades</t>
  </si>
  <si>
    <t>Al 31 de Diciembre de 2017 y 2016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</si>
  <si>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</si>
  <si>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</si>
  <si>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</si>
  <si>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</si>
  <si>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</si>
  <si>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</si>
  <si>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</si>
  <si>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</si>
  <si>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</si>
  <si>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</si>
  <si>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</si>
  <si>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</si>
  <si>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</si>
  <si>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</si>
  <si>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</si>
  <si>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</si>
  <si>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</si>
  <si>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</si>
  <si>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</si>
  <si>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</si>
  <si>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</si>
  <si>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</si>
  <si>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</si>
  <si>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</si>
  <si>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</si>
  <si>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</si>
  <si>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</si>
  <si>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</si>
  <si>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</si>
  <si>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</si>
  <si>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</si>
  <si>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</si>
  <si>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</si>
  <si>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</si>
  <si>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</si>
  <si>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</si>
  <si>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</si>
  <si>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</si>
  <si>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</si>
  <si>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</si>
  <si>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</si>
  <si>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</si>
  <si>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</si>
  <si>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</si>
  <si>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</si>
  <si>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</si>
  <si>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</si>
  <si>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</si>
  <si>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</si>
  <si>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</si>
  <si>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</si>
  <si>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</si>
  <si>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</si>
  <si>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</si>
  <si>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</si>
  <si>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</si>
  <si>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</si>
  <si>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31 de Diciembre de 2017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</si>
  <si>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</si>
  <si>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</si>
  <si>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</si>
  <si>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</si>
  <si>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</si>
  <si>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</si>
  <si>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31 de Diciembre de 2017 y 2016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</si>
  <si>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</si>
  <si>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</si>
  <si>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</si>
  <si>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</si>
  <si>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</si>
  <si>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</si>
  <si>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</si>
  <si>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</si>
  <si>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</si>
  <si>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</si>
  <si>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</si>
  <si>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</si>
  <si>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</si>
  <si>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</si>
  <si>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</si>
  <si>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</si>
  <si>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</si>
  <si>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</si>
  <si>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</si>
  <si>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</si>
  <si>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</si>
  <si>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</si>
  <si>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</si>
  <si>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</si>
  <si>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</si>
  <si>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</si>
  <si>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</si>
  <si>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</si>
  <si>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</si>
  <si>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</si>
  <si>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</si>
  <si>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</si>
  <si>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</si>
  <si>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</si>
  <si>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</si>
  <si>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</si>
  <si>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</si>
  <si>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</si>
  <si>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</si>
  <si>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</si>
  <si>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</si>
  <si>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</si>
  <si>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</si>
  <si>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</si>
  <si>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</si>
  <si>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</si>
  <si>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</si>
  <si>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</si>
  <si>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</si>
  <si>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</si>
  <si>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</si>
  <si>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</si>
  <si>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</si>
  <si>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</si>
  <si>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</si>
  <si>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</si>
  <si>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</si>
  <si>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</si>
  <si>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</si>
  <si>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</si>
  <si>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</si>
  <si>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</si>
  <si>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</si>
  <si>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</si>
  <si>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</si>
  <si>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</si>
  <si>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</si>
  <si>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</si>
  <si>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</si>
  <si>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</si>
  <si>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</si>
  <si>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</si>
  <si>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</si>
  <si>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</si>
  <si>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</si>
  <si>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</si>
  <si>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</si>
  <si>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</si>
  <si>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</si>
  <si>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</si>
  <si>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</si>
  <si>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</si>
  <si>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</si>
  <si>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</si>
  <si>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</si>
  <si>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</si>
  <si>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</si>
  <si>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</si>
  <si>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</si>
  <si>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</si>
  <si>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</si>
  <si>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</si>
  <si>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</si>
  <si>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</si>
  <si>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</si>
  <si>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</si>
  <si>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</si>
  <si>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</si>
  <si>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</si>
  <si>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</si>
  <si>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</si>
  <si>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</si>
  <si>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</si>
  <si>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</si>
  <si>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</si>
  <si>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</si>
  <si>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</si>
  <si>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</si>
  <si>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</si>
  <si>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</si>
  <si>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</si>
  <si>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</si>
  <si>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</si>
  <si>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</si>
  <si>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</si>
  <si>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</si>
  <si>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</si>
  <si>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</si>
  <si>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</si>
  <si>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</si>
  <si>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</si>
  <si>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</si>
  <si>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</si>
  <si>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</si>
  <si>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</si>
  <si>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</si>
  <si>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</si>
  <si>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</si>
  <si>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</si>
  <si>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</si>
  <si>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</si>
  <si>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</si>
  <si>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</si>
  <si>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</si>
  <si>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</si>
  <si>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</si>
  <si>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</si>
  <si>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</si>
  <si>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</si>
  <si>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</si>
  <si>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</si>
  <si>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</si>
  <si>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</si>
  <si>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</si>
  <si>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</si>
  <si>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</si>
  <si>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</si>
  <si>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</si>
  <si>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</si>
  <si>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</si>
  <si>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</si>
  <si>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</si>
  <si>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</si>
  <si>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</si>
  <si>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</si>
  <si>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</si>
  <si>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</si>
  <si>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</si>
  <si>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</si>
  <si>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</si>
  <si>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</si>
  <si>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</si>
  <si>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</si>
  <si>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</si>
  <si>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</si>
  <si>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</si>
  <si>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</si>
  <si>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</si>
  <si>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</si>
  <si>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</si>
  <si>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</si>
  <si>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</si>
  <si>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</si>
  <si>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</si>
  <si>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</si>
  <si>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</si>
  <si>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</si>
  <si>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</si>
  <si>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</si>
  <si>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</si>
  <si>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</si>
  <si>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</si>
  <si>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</si>
  <si>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</si>
  <si>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</si>
  <si>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</si>
  <si>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</si>
  <si>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</si>
  <si>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</si>
  <si>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</si>
  <si>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</si>
  <si>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</si>
  <si>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</si>
  <si>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</si>
  <si>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</si>
  <si>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</si>
  <si>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</si>
  <si>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</si>
  <si>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</si>
  <si>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</si>
  <si>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</si>
  <si>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</si>
  <si>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</si>
  <si>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</si>
  <si>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</si>
  <si>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</si>
  <si>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</si>
  <si>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</si>
  <si>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</si>
  <si>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</si>
  <si>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</si>
  <si>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</si>
  <si>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</si>
  <si>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</si>
  <si>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</si>
  <si>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</si>
  <si>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</si>
  <si>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</si>
  <si>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</si>
  <si>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Total Créditos Bancarios</t>
  </si>
  <si>
    <t>Del 01 de Enero al 31 de Diciembre de 2017</t>
  </si>
  <si>
    <t>Intereses de la Deuda</t>
  </si>
  <si>
    <t>Créditos Bancarios</t>
  </si>
  <si>
    <t>Total de intereses de Créditos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</si>
</sst>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  <numFmt numFmtId="169" formatCode="#,##0.00000000"/>
    <numFmt numFmtId="170" formatCode="#,##0.00000000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0" borderId="0"/>
    <xf numFmtId="43" fontId="26" fillId="0" borderId="0" applyFont="0" applyFill="0" applyBorder="0" applyAlignment="0" applyProtection="0"/>
  </cellStyleXfs>
  <cellXfs count="607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0" borderId="0" xfId="0" applyFont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/>
    <xf numFmtId="4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7" fillId="3" borderId="5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9" fillId="0" borderId="0" xfId="1" applyNumberFormat="1" applyFont="1" applyFill="1" applyBorder="1" applyAlignment="1" applyProtection="1">
      <alignment vertical="top"/>
    </xf>
    <xf numFmtId="4" fontId="9" fillId="2" borderId="0" xfId="1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right" vertical="top"/>
    </xf>
    <xf numFmtId="4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4" fontId="9" fillId="2" borderId="0" xfId="0" applyNumberFormat="1" applyFont="1" applyFill="1" applyBorder="1" applyAlignment="1" applyProtection="1">
      <alignment vertical="top"/>
    </xf>
    <xf numFmtId="4" fontId="9" fillId="2" borderId="0" xfId="0" applyNumberFormat="1" applyFont="1" applyFill="1" applyBorder="1" applyAlignment="1" applyProtection="1">
      <alignment horizontal="left" vertical="top" wrapText="1"/>
    </xf>
    <xf numFmtId="4" fontId="4" fillId="2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>
      <alignment vertical="center" wrapText="1"/>
    </xf>
    <xf numFmtId="4" fontId="12" fillId="2" borderId="0" xfId="1" applyNumberFormat="1" applyFont="1" applyFill="1" applyBorder="1" applyAlignment="1" applyProtection="1">
      <alignment vertical="top"/>
    </xf>
    <xf numFmtId="4" fontId="3" fillId="2" borderId="0" xfId="0" applyNumberFormat="1" applyFont="1" applyFill="1"/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right" vertical="top"/>
    </xf>
    <xf numFmtId="4" fontId="3" fillId="2" borderId="7" xfId="0" applyNumberFormat="1" applyFont="1" applyFill="1" applyBorder="1" applyAlignment="1" applyProtection="1">
      <alignment vertical="top"/>
    </xf>
    <xf numFmtId="0" fontId="3" fillId="2" borderId="8" xfId="0" applyFont="1" applyFill="1" applyBorder="1" applyProtection="1"/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/>
    </xf>
    <xf numFmtId="43" fontId="9" fillId="2" borderId="0" xfId="1" applyFont="1" applyFill="1" applyBorder="1" applyAlignment="1" applyProtection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</xf>
    <xf numFmtId="0" fontId="8" fillId="3" borderId="1" xfId="4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6" xfId="4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4" fontId="11" fillId="2" borderId="0" xfId="0" applyNumberFormat="1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4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4" fontId="9" fillId="2" borderId="0" xfId="1" applyNumberFormat="1" applyFont="1" applyFill="1" applyBorder="1" applyAlignment="1" applyProtection="1">
      <alignment vertical="top"/>
      <protection locked="0"/>
    </xf>
    <xf numFmtId="4" fontId="9" fillId="0" borderId="0" xfId="1" applyNumberFormat="1" applyFont="1" applyFill="1" applyBorder="1" applyAlignment="1" applyProtection="1">
      <alignment vertical="top"/>
      <protection locked="0"/>
    </xf>
    <xf numFmtId="4" fontId="9" fillId="0" borderId="0" xfId="1" applyNumberFormat="1" applyFont="1" applyFill="1" applyBorder="1" applyAlignment="1">
      <alignment vertical="top"/>
    </xf>
    <xf numFmtId="4" fontId="9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" fontId="3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0" fillId="0" borderId="0" xfId="0" applyFont="1"/>
    <xf numFmtId="0" fontId="4" fillId="2" borderId="0" xfId="4" applyFont="1" applyFill="1" applyBorder="1" applyAlignment="1" applyProtection="1"/>
    <xf numFmtId="0" fontId="4" fillId="2" borderId="0" xfId="0" applyFont="1" applyFill="1" applyBorder="1" applyAlignment="1" applyProtection="1">
      <alignment horizontal="centerContinuous"/>
    </xf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4" applyFont="1" applyFill="1" applyBorder="1" applyAlignment="1" applyProtection="1">
      <alignment horizontal="center" vertical="center" wrapText="1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5" xfId="3" applyNumberFormat="1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</xf>
    <xf numFmtId="0" fontId="11" fillId="2" borderId="5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67" fontId="9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7" fontId="4" fillId="2" borderId="0" xfId="0" applyNumberFormat="1" applyFont="1" applyFill="1" applyBorder="1" applyAlignment="1" applyProtection="1">
      <alignment horizontal="right" vertical="top"/>
      <protection locked="0"/>
    </xf>
    <xf numFmtId="168" fontId="9" fillId="2" borderId="0" xfId="0" applyNumberFormat="1" applyFont="1" applyFill="1" applyBorder="1" applyAlignment="1" applyProtection="1">
      <alignment horizontal="center" vertical="top"/>
      <protection locked="0"/>
    </xf>
    <xf numFmtId="4" fontId="9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167" fontId="9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vertical="top"/>
    </xf>
    <xf numFmtId="3" fontId="4" fillId="2" borderId="7" xfId="0" applyNumberFormat="1" applyFont="1" applyFill="1" applyBorder="1" applyAlignment="1" applyProtection="1">
      <alignment horizontal="center" vertical="top"/>
    </xf>
    <xf numFmtId="167" fontId="4" fillId="2" borderId="7" xfId="0" applyNumberFormat="1" applyFont="1" applyFill="1" applyBorder="1" applyAlignment="1" applyProtection="1">
      <alignment horizontal="right" vertical="top"/>
    </xf>
    <xf numFmtId="0" fontId="11" fillId="2" borderId="8" xfId="0" applyFont="1" applyFill="1" applyBorder="1" applyAlignment="1" applyProtection="1">
      <alignment vertical="top"/>
    </xf>
    <xf numFmtId="167" fontId="4" fillId="2" borderId="0" xfId="0" applyNumberFormat="1" applyFont="1" applyFill="1" applyBorder="1" applyAlignment="1" applyProtection="1">
      <alignment vertical="top"/>
    </xf>
    <xf numFmtId="0" fontId="0" fillId="0" borderId="0" xfId="0" applyFont="1" applyBorder="1"/>
    <xf numFmtId="0" fontId="3" fillId="2" borderId="0" xfId="0" applyFont="1" applyFill="1" applyBorder="1" applyAlignment="1" applyProtection="1">
      <protection locked="0"/>
    </xf>
    <xf numFmtId="165" fontId="8" fillId="3" borderId="9" xfId="1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 applyProtection="1">
      <alignment vertical="top"/>
      <protection locked="0"/>
    </xf>
    <xf numFmtId="4" fontId="15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>
      <alignment vertical="top" wrapText="1"/>
    </xf>
    <xf numFmtId="4" fontId="11" fillId="2" borderId="12" xfId="0" applyNumberFormat="1" applyFont="1" applyFill="1" applyBorder="1" applyAlignment="1" applyProtection="1">
      <alignment horizontal="right" vertical="top"/>
      <protection locked="0"/>
    </xf>
    <xf numFmtId="4" fontId="11" fillId="2" borderId="12" xfId="0" applyNumberFormat="1" applyFont="1" applyFill="1" applyBorder="1" applyAlignment="1" applyProtection="1">
      <alignment horizontal="right" vertical="top"/>
    </xf>
    <xf numFmtId="0" fontId="11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4" fontId="3" fillId="2" borderId="0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</xf>
    <xf numFmtId="4" fontId="11" fillId="2" borderId="12" xfId="0" applyNumberFormat="1" applyFont="1" applyFill="1" applyBorder="1" applyAlignment="1">
      <alignment horizontal="right" vertical="top"/>
    </xf>
    <xf numFmtId="4" fontId="11" fillId="2" borderId="7" xfId="0" applyNumberFormat="1" applyFont="1" applyFill="1" applyBorder="1" applyAlignment="1">
      <alignment horizontal="right" vertical="top"/>
    </xf>
    <xf numFmtId="0" fontId="4" fillId="2" borderId="0" xfId="4" applyFont="1" applyFill="1" applyBorder="1" applyAlignment="1"/>
    <xf numFmtId="0" fontId="16" fillId="2" borderId="0" xfId="4" applyFont="1" applyFill="1" applyBorder="1" applyAlignment="1"/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4" fillId="2" borderId="0" xfId="4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9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165" fontId="8" fillId="3" borderId="10" xfId="1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11" xfId="4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4" fillId="2" borderId="0" xfId="4" applyFont="1" applyFill="1" applyBorder="1" applyAlignment="1">
      <alignment vertical="center"/>
    </xf>
    <xf numFmtId="0" fontId="3" fillId="2" borderId="5" xfId="0" applyFont="1" applyFill="1" applyBorder="1"/>
    <xf numFmtId="0" fontId="4" fillId="2" borderId="4" xfId="0" applyFont="1" applyFill="1" applyBorder="1" applyAlignment="1"/>
    <xf numFmtId="3" fontId="9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4" fontId="9" fillId="2" borderId="0" xfId="0" applyNumberFormat="1" applyFont="1" applyFill="1" applyBorder="1" applyAlignment="1">
      <alignment vertical="top"/>
    </xf>
    <xf numFmtId="0" fontId="3" fillId="2" borderId="4" xfId="0" applyFont="1" applyFill="1" applyBorder="1"/>
    <xf numFmtId="4" fontId="9" fillId="0" borderId="0" xfId="1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9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4" fillId="2" borderId="0" xfId="4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top"/>
    </xf>
    <xf numFmtId="3" fontId="3" fillId="2" borderId="0" xfId="0" applyNumberFormat="1" applyFont="1" applyFill="1" applyBorder="1"/>
    <xf numFmtId="3" fontId="0" fillId="0" borderId="0" xfId="0" applyNumberFormat="1"/>
    <xf numFmtId="4" fontId="3" fillId="2" borderId="5" xfId="0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 applyProtection="1">
      <alignment horizontal="right" vertical="top"/>
    </xf>
    <xf numFmtId="4" fontId="9" fillId="2" borderId="0" xfId="1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/>
    <xf numFmtId="4" fontId="9" fillId="0" borderId="0" xfId="1" applyNumberFormat="1" applyFont="1" applyFill="1" applyBorder="1" applyAlignment="1" applyProtection="1">
      <alignment horizontal="right" vertical="top" wrapText="1"/>
      <protection locked="0"/>
    </xf>
    <xf numFmtId="4" fontId="14" fillId="2" borderId="0" xfId="4" applyNumberFormat="1" applyFont="1" applyFill="1" applyBorder="1" applyAlignment="1" applyProtection="1">
      <alignment horizontal="center"/>
    </xf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vertical="center" wrapText="1"/>
    </xf>
    <xf numFmtId="43" fontId="9" fillId="2" borderId="8" xfId="1" applyFont="1" applyFill="1" applyBorder="1"/>
    <xf numFmtId="0" fontId="9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Continuous"/>
    </xf>
    <xf numFmtId="0" fontId="21" fillId="2" borderId="0" xfId="4" applyFont="1" applyFill="1" applyBorder="1" applyAlignment="1">
      <alignment horizontal="center"/>
    </xf>
    <xf numFmtId="0" fontId="21" fillId="2" borderId="0" xfId="4" applyFont="1" applyFill="1" applyBorder="1" applyAlignment="1"/>
    <xf numFmtId="0" fontId="4" fillId="2" borderId="0" xfId="4" applyFont="1" applyFill="1" applyBorder="1" applyAlignment="1">
      <alignment horizontal="center" vertical="top"/>
    </xf>
    <xf numFmtId="0" fontId="9" fillId="2" borderId="0" xfId="4" applyFont="1" applyFill="1" applyBorder="1" applyAlignment="1">
      <alignment horizontal="centerContinuous" vertical="center"/>
    </xf>
    <xf numFmtId="0" fontId="9" fillId="2" borderId="0" xfId="4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/>
    <xf numFmtId="0" fontId="9" fillId="2" borderId="0" xfId="4" applyFont="1" applyFill="1" applyBorder="1" applyAlignment="1">
      <alignment vertical="top"/>
    </xf>
    <xf numFmtId="3" fontId="9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>
      <alignment vertical="top"/>
    </xf>
    <xf numFmtId="4" fontId="4" fillId="2" borderId="0" xfId="4" applyNumberFormat="1" applyFont="1" applyFill="1" applyBorder="1" applyAlignment="1" applyProtection="1">
      <alignment vertical="top"/>
      <protection locked="0"/>
    </xf>
    <xf numFmtId="43" fontId="3" fillId="0" borderId="0" xfId="0" applyNumberFormat="1" applyFont="1"/>
    <xf numFmtId="4" fontId="9" fillId="2" borderId="0" xfId="4" applyNumberFormat="1" applyFont="1" applyFill="1" applyBorder="1" applyAlignment="1" applyProtection="1">
      <alignment vertical="top"/>
      <protection locked="0"/>
    </xf>
    <xf numFmtId="0" fontId="9" fillId="2" borderId="0" xfId="4" applyFont="1" applyFill="1" applyBorder="1" applyAlignment="1">
      <alignment horizontal="left" vertical="top"/>
    </xf>
    <xf numFmtId="4" fontId="9" fillId="0" borderId="0" xfId="4" applyNumberFormat="1" applyFont="1" applyFill="1" applyBorder="1" applyAlignment="1" applyProtection="1">
      <alignment vertical="top"/>
      <protection locked="0"/>
    </xf>
    <xf numFmtId="4" fontId="9" fillId="2" borderId="0" xfId="4" applyNumberFormat="1" applyFont="1" applyFill="1" applyBorder="1" applyAlignment="1">
      <alignment vertical="top"/>
    </xf>
    <xf numFmtId="0" fontId="4" fillId="2" borderId="0" xfId="4" applyFont="1" applyFill="1" applyBorder="1" applyAlignment="1">
      <alignment horizontal="left" vertical="top"/>
    </xf>
    <xf numFmtId="2" fontId="3" fillId="0" borderId="0" xfId="0" applyNumberFormat="1" applyFont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3" fontId="4" fillId="2" borderId="0" xfId="4" applyNumberFormat="1" applyFont="1" applyFill="1" applyBorder="1" applyAlignment="1">
      <alignment horizontal="right" vertical="top" wrapText="1"/>
    </xf>
    <xf numFmtId="0" fontId="4" fillId="2" borderId="0" xfId="4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  <protection locked="0"/>
    </xf>
    <xf numFmtId="168" fontId="4" fillId="2" borderId="0" xfId="4" applyNumberFormat="1" applyFont="1" applyFill="1" applyBorder="1" applyAlignment="1">
      <alignment horizontal="right" vertical="top" wrapText="1"/>
    </xf>
    <xf numFmtId="4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vertical="top"/>
    </xf>
    <xf numFmtId="0" fontId="4" fillId="2" borderId="7" xfId="4" applyFont="1" applyFill="1" applyBorder="1" applyAlignment="1">
      <alignment vertical="top"/>
    </xf>
    <xf numFmtId="3" fontId="9" fillId="2" borderId="7" xfId="4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169" fontId="3" fillId="2" borderId="0" xfId="0" applyNumberFormat="1" applyFont="1" applyFill="1" applyBorder="1"/>
    <xf numFmtId="170" fontId="3" fillId="2" borderId="0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2" fillId="2" borderId="0" xfId="5" applyFont="1" applyFill="1"/>
    <xf numFmtId="0" fontId="23" fillId="2" borderId="0" xfId="0" applyFont="1" applyFill="1"/>
    <xf numFmtId="0" fontId="22" fillId="2" borderId="0" xfId="5" applyFont="1" applyFill="1" applyAlignment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/>
    </xf>
    <xf numFmtId="37" fontId="4" fillId="4" borderId="13" xfId="1" applyNumberFormat="1" applyFont="1" applyFill="1" applyBorder="1" applyAlignment="1" applyProtection="1">
      <alignment horizontal="center" wrapText="1"/>
    </xf>
    <xf numFmtId="37" fontId="4" fillId="4" borderId="13" xfId="1" applyNumberFormat="1" applyFont="1" applyFill="1" applyBorder="1" applyAlignment="1" applyProtection="1">
      <alignment horizontal="center"/>
    </xf>
    <xf numFmtId="0" fontId="24" fillId="2" borderId="1" xfId="5" applyFont="1" applyFill="1" applyBorder="1"/>
    <xf numFmtId="0" fontId="24" fillId="2" borderId="2" xfId="5" applyFont="1" applyFill="1" applyBorder="1"/>
    <xf numFmtId="0" fontId="24" fillId="2" borderId="3" xfId="5" applyFont="1" applyFill="1" applyBorder="1"/>
    <xf numFmtId="0" fontId="24" fillId="2" borderId="3" xfId="5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4" fontId="24" fillId="2" borderId="5" xfId="6" applyNumberFormat="1" applyFont="1" applyFill="1" applyBorder="1" applyAlignment="1" applyProtection="1">
      <alignment horizontal="right"/>
      <protection locked="0"/>
    </xf>
    <xf numFmtId="4" fontId="24" fillId="2" borderId="5" xfId="6" applyNumberFormat="1" applyFont="1" applyFill="1" applyBorder="1" applyAlignment="1" applyProtection="1">
      <alignment horizontal="right"/>
    </xf>
    <xf numFmtId="4" fontId="27" fillId="4" borderId="13" xfId="5" applyNumberFormat="1" applyFont="1" applyFill="1" applyBorder="1" applyAlignment="1" applyProtection="1">
      <alignment horizontal="right"/>
    </xf>
    <xf numFmtId="0" fontId="24" fillId="2" borderId="6" xfId="5" applyFont="1" applyFill="1" applyBorder="1" applyAlignment="1">
      <alignment horizontal="left" vertical="center"/>
    </xf>
    <xf numFmtId="0" fontId="24" fillId="2" borderId="7" xfId="5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wrapText="1"/>
    </xf>
    <xf numFmtId="4" fontId="24" fillId="2" borderId="8" xfId="6" applyNumberFormat="1" applyFont="1" applyFill="1" applyBorder="1" applyAlignment="1">
      <alignment horizontal="right"/>
    </xf>
    <xf numFmtId="0" fontId="27" fillId="4" borderId="9" xfId="5" applyFont="1" applyFill="1" applyBorder="1" applyAlignment="1">
      <alignment horizontal="centerContinuous"/>
    </xf>
    <xf numFmtId="0" fontId="27" fillId="4" borderId="10" xfId="5" applyFont="1" applyFill="1" applyBorder="1" applyAlignment="1">
      <alignment horizontal="centerContinuous"/>
    </xf>
    <xf numFmtId="0" fontId="27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8" fillId="4" borderId="7" xfId="0" applyFont="1" applyFill="1" applyBorder="1"/>
    <xf numFmtId="37" fontId="4" fillId="5" borderId="13" xfId="1" applyNumberFormat="1" applyFont="1" applyFill="1" applyBorder="1" applyAlignment="1" applyProtection="1">
      <alignment horizontal="center" vertical="center"/>
    </xf>
    <xf numFmtId="37" fontId="4" fillId="5" borderId="13" xfId="1" applyNumberFormat="1" applyFont="1" applyFill="1" applyBorder="1" applyAlignment="1" applyProtection="1">
      <alignment horizontal="center" wrapText="1"/>
    </xf>
    <xf numFmtId="37" fontId="4" fillId="5" borderId="13" xfId="1" applyNumberFormat="1" applyFont="1" applyFill="1" applyBorder="1" applyAlignment="1" applyProtection="1">
      <alignment horizontal="center"/>
    </xf>
    <xf numFmtId="0" fontId="29" fillId="2" borderId="1" xfId="5" applyFont="1" applyFill="1" applyBorder="1"/>
    <xf numFmtId="0" fontId="29" fillId="2" borderId="2" xfId="5" applyFont="1" applyFill="1" applyBorder="1"/>
    <xf numFmtId="0" fontId="29" fillId="2" borderId="3" xfId="5" applyFont="1" applyFill="1" applyBorder="1"/>
    <xf numFmtId="4" fontId="29" fillId="2" borderId="14" xfId="5" applyNumberFormat="1" applyFont="1" applyFill="1" applyBorder="1" applyAlignment="1">
      <alignment horizontal="center"/>
    </xf>
    <xf numFmtId="44" fontId="30" fillId="6" borderId="4" xfId="2" applyFont="1" applyFill="1" applyBorder="1" applyAlignment="1">
      <alignment horizontal="left"/>
    </xf>
    <xf numFmtId="44" fontId="30" fillId="6" borderId="0" xfId="2" applyFont="1" applyFill="1" applyBorder="1" applyAlignment="1">
      <alignment horizontal="left"/>
    </xf>
    <xf numFmtId="44" fontId="31" fillId="6" borderId="5" xfId="2" applyFont="1" applyFill="1" applyBorder="1"/>
    <xf numFmtId="4" fontId="30" fillId="6" borderId="16" xfId="2" applyNumberFormat="1" applyFont="1" applyFill="1" applyBorder="1" applyAlignment="1">
      <alignment horizontal="right"/>
    </xf>
    <xf numFmtId="44" fontId="1" fillId="0" borderId="0" xfId="2" applyFont="1"/>
    <xf numFmtId="44" fontId="30" fillId="2" borderId="4" xfId="2" applyFont="1" applyFill="1" applyBorder="1" applyAlignment="1">
      <alignment horizontal="center" vertical="center"/>
    </xf>
    <xf numFmtId="4" fontId="32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2" applyNumberFormat="1" applyFont="1" applyFill="1" applyBorder="1" applyAlignment="1">
      <alignment horizontal="right" vertical="center" wrapText="1"/>
    </xf>
    <xf numFmtId="44" fontId="2" fillId="0" borderId="0" xfId="2" applyFont="1"/>
    <xf numFmtId="44" fontId="29" fillId="2" borderId="4" xfId="2" applyFont="1" applyFill="1" applyBorder="1" applyAlignment="1">
      <alignment horizontal="center" vertical="center"/>
    </xf>
    <xf numFmtId="44" fontId="33" fillId="2" borderId="0" xfId="2" applyFont="1" applyFill="1" applyBorder="1" applyAlignment="1">
      <alignment horizontal="left" vertical="center"/>
    </xf>
    <xf numFmtId="44" fontId="33" fillId="2" borderId="5" xfId="2" applyFont="1" applyFill="1" applyBorder="1" applyAlignment="1">
      <alignment horizontal="left" vertical="center" wrapText="1"/>
    </xf>
    <xf numFmtId="4" fontId="33" fillId="2" borderId="16" xfId="2" applyNumberFormat="1" applyFont="1" applyFill="1" applyBorder="1" applyAlignment="1" applyProtection="1">
      <alignment horizontal="right" vertical="center" wrapText="1"/>
      <protection locked="0"/>
    </xf>
    <xf numFmtId="4" fontId="33" fillId="2" borderId="16" xfId="2" applyNumberFormat="1" applyFont="1" applyFill="1" applyBorder="1" applyAlignment="1">
      <alignment horizontal="right" vertical="center" wrapText="1"/>
    </xf>
    <xf numFmtId="44" fontId="33" fillId="2" borderId="5" xfId="2" applyFont="1" applyFill="1" applyBorder="1" applyAlignment="1">
      <alignment vertical="center" wrapText="1"/>
    </xf>
    <xf numFmtId="4" fontId="33" fillId="0" borderId="16" xfId="2" applyNumberFormat="1" applyFont="1" applyFill="1" applyBorder="1" applyAlignment="1">
      <alignment horizontal="right" vertical="center" wrapText="1"/>
    </xf>
    <xf numFmtId="44" fontId="29" fillId="6" borderId="0" xfId="2" applyFont="1" applyFill="1" applyBorder="1" applyAlignment="1">
      <alignment horizontal="center" vertical="center"/>
    </xf>
    <xf numFmtId="44" fontId="33" fillId="6" borderId="5" xfId="2" applyFont="1" applyFill="1" applyBorder="1" applyAlignment="1">
      <alignment vertical="center" wrapText="1"/>
    </xf>
    <xf numFmtId="4" fontId="32" fillId="6" borderId="16" xfId="2" applyNumberFormat="1" applyFont="1" applyFill="1" applyBorder="1" applyAlignment="1">
      <alignment horizontal="right" vertical="center" wrapText="1"/>
    </xf>
    <xf numFmtId="44" fontId="30" fillId="4" borderId="9" xfId="2" applyFont="1" applyFill="1" applyBorder="1" applyAlignment="1">
      <alignment horizontal="center"/>
    </xf>
    <xf numFmtId="44" fontId="30" fillId="4" borderId="10" xfId="2" applyFont="1" applyFill="1" applyBorder="1" applyAlignment="1">
      <alignment horizontal="center"/>
    </xf>
    <xf numFmtId="44" fontId="30" fillId="4" borderId="11" xfId="2" applyFont="1" applyFill="1" applyBorder="1" applyAlignment="1">
      <alignment horizontal="left" wrapText="1" indent="1"/>
    </xf>
    <xf numFmtId="4" fontId="30" fillId="4" borderId="13" xfId="2" applyNumberFormat="1" applyFont="1" applyFill="1" applyBorder="1" applyAlignment="1">
      <alignment horizontal="right"/>
    </xf>
    <xf numFmtId="44" fontId="34" fillId="2" borderId="0" xfId="2" applyFont="1" applyFill="1" applyBorder="1"/>
    <xf numFmtId="44" fontId="32" fillId="2" borderId="5" xfId="2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4" fontId="27" fillId="2" borderId="16" xfId="6" applyNumberFormat="1" applyFont="1" applyFill="1" applyBorder="1" applyAlignment="1">
      <alignment horizontal="right"/>
    </xf>
    <xf numFmtId="4" fontId="27" fillId="2" borderId="4" xfId="6" applyNumberFormat="1" applyFont="1" applyFill="1" applyBorder="1" applyAlignment="1">
      <alignment horizontal="right"/>
    </xf>
    <xf numFmtId="4" fontId="27" fillId="2" borderId="14" xfId="6" applyNumberFormat="1" applyFont="1" applyFill="1" applyBorder="1" applyAlignment="1">
      <alignment horizontal="right"/>
    </xf>
    <xf numFmtId="4" fontId="24" fillId="2" borderId="16" xfId="6" applyNumberFormat="1" applyFont="1" applyFill="1" applyBorder="1" applyAlignment="1" applyProtection="1">
      <alignment horizontal="right"/>
      <protection locked="0"/>
    </xf>
    <xf numFmtId="4" fontId="24" fillId="2" borderId="16" xfId="6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3" fillId="0" borderId="16" xfId="0" applyNumberFormat="1" applyFont="1" applyFill="1" applyBorder="1"/>
    <xf numFmtId="4" fontId="24" fillId="2" borderId="4" xfId="6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/>
    <xf numFmtId="4" fontId="3" fillId="0" borderId="4" xfId="0" applyNumberFormat="1" applyFont="1" applyBorder="1"/>
    <xf numFmtId="4" fontId="3" fillId="0" borderId="16" xfId="0" applyNumberFormat="1" applyFont="1" applyBorder="1"/>
    <xf numFmtId="4" fontId="24" fillId="2" borderId="15" xfId="6" applyNumberFormat="1" applyFont="1" applyFill="1" applyBorder="1" applyAlignment="1" applyProtection="1">
      <alignment horizontal="right"/>
      <protection locked="0"/>
    </xf>
    <xf numFmtId="4" fontId="24" fillId="2" borderId="15" xfId="6" applyNumberFormat="1" applyFont="1" applyFill="1" applyBorder="1" applyAlignment="1">
      <alignment horizontal="right"/>
    </xf>
    <xf numFmtId="4" fontId="24" fillId="2" borderId="6" xfId="6" applyNumberFormat="1" applyFont="1" applyFill="1" applyBorder="1" applyAlignment="1" applyProtection="1">
      <alignment horizontal="right"/>
      <protection locked="0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4" fontId="27" fillId="4" borderId="15" xfId="6" applyNumberFormat="1" applyFont="1" applyFill="1" applyBorder="1" applyAlignment="1">
      <alignment horizontal="right"/>
    </xf>
    <xf numFmtId="4" fontId="27" fillId="4" borderId="13" xfId="6" applyNumberFormat="1" applyFont="1" applyFill="1" applyBorder="1" applyAlignment="1">
      <alignment horizontal="right"/>
    </xf>
    <xf numFmtId="0" fontId="2" fillId="0" borderId="0" xfId="0" applyFont="1"/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4" fontId="27" fillId="4" borderId="13" xfId="6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1" fillId="2" borderId="4" xfId="0" applyFont="1" applyFill="1" applyBorder="1" applyAlignment="1">
      <alignment horizontal="justify" vertical="center" wrapText="1"/>
    </xf>
    <xf numFmtId="167" fontId="31" fillId="2" borderId="16" xfId="0" applyNumberFormat="1" applyFont="1" applyFill="1" applyBorder="1" applyAlignment="1">
      <alignment horizontal="justify" vertical="center" wrapText="1"/>
    </xf>
    <xf numFmtId="0" fontId="38" fillId="2" borderId="16" xfId="0" applyFont="1" applyFill="1" applyBorder="1" applyAlignment="1" applyProtection="1">
      <alignment horizontal="justify" vertical="top" wrapText="1"/>
      <protection locked="0"/>
    </xf>
    <xf numFmtId="0" fontId="39" fillId="4" borderId="13" xfId="0" applyFont="1" applyFill="1" applyBorder="1" applyAlignment="1">
      <alignment horizontal="justify" vertical="top" wrapText="1"/>
    </xf>
    <xf numFmtId="167" fontId="40" fillId="4" borderId="13" xfId="0" applyNumberFormat="1" applyFont="1" applyFill="1" applyBorder="1" applyAlignment="1">
      <alignment vertical="center" wrapText="1"/>
    </xf>
    <xf numFmtId="4" fontId="38" fillId="2" borderId="16" xfId="0" applyNumberFormat="1" applyFont="1" applyFill="1" applyBorder="1"/>
    <xf numFmtId="4" fontId="38" fillId="2" borderId="0" xfId="0" applyNumberFormat="1" applyFont="1" applyFill="1"/>
    <xf numFmtId="4" fontId="38" fillId="2" borderId="15" xfId="0" applyNumberFormat="1" applyFont="1" applyFill="1" applyBorder="1"/>
    <xf numFmtId="0" fontId="41" fillId="0" borderId="0" xfId="0" applyFont="1"/>
    <xf numFmtId="0" fontId="31" fillId="2" borderId="0" xfId="0" applyFont="1" applyFill="1" applyBorder="1"/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3" fontId="4" fillId="4" borderId="9" xfId="1" applyNumberFormat="1" applyFont="1" applyFill="1" applyBorder="1" applyAlignment="1" applyProtection="1">
      <alignment horizontal="center" vertical="center"/>
    </xf>
    <xf numFmtId="4" fontId="4" fillId="4" borderId="13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14" xfId="0" applyNumberFormat="1" applyFont="1" applyFill="1" applyBorder="1" applyAlignment="1">
      <alignment horizontal="justify" vertical="center" wrapText="1"/>
    </xf>
    <xf numFmtId="4" fontId="11" fillId="2" borderId="16" xfId="0" applyNumberFormat="1" applyFont="1" applyFill="1" applyBorder="1" applyAlignment="1">
      <alignment horizontal="right" vertical="top" wrapText="1"/>
    </xf>
    <xf numFmtId="4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6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4" fontId="3" fillId="2" borderId="16" xfId="0" applyNumberFormat="1" applyFont="1" applyFill="1" applyBorder="1" applyAlignment="1" applyProtection="1">
      <alignment horizontal="right" vertical="top" wrapText="1"/>
    </xf>
    <xf numFmtId="4" fontId="11" fillId="2" borderId="16" xfId="0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/>
      <protection locked="0"/>
    </xf>
    <xf numFmtId="4" fontId="3" fillId="2" borderId="16" xfId="0" applyNumberFormat="1" applyFont="1" applyFill="1" applyBorder="1" applyAlignment="1" applyProtection="1">
      <alignment horizontal="right" vertical="top"/>
    </xf>
    <xf numFmtId="4" fontId="11" fillId="2" borderId="16" xfId="0" applyNumberFormat="1" applyFont="1" applyFill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4" fontId="3" fillId="2" borderId="15" xfId="0" applyNumberFormat="1" applyFont="1" applyFill="1" applyBorder="1" applyAlignment="1" applyProtection="1">
      <alignment horizontal="right" vertical="top"/>
    </xf>
    <xf numFmtId="0" fontId="11" fillId="4" borderId="6" xfId="0" applyFont="1" applyFill="1" applyBorder="1" applyAlignment="1">
      <alignment horizontal="left" vertical="top"/>
    </xf>
    <xf numFmtId="0" fontId="11" fillId="4" borderId="8" xfId="0" applyFont="1" applyFill="1" applyBorder="1" applyAlignment="1">
      <alignment vertical="top"/>
    </xf>
    <xf numFmtId="4" fontId="11" fillId="4" borderId="15" xfId="0" applyNumberFormat="1" applyFont="1" applyFill="1" applyBorder="1" applyAlignment="1">
      <alignment horizontal="right" vertical="top"/>
    </xf>
    <xf numFmtId="4" fontId="41" fillId="0" borderId="0" xfId="0" applyNumberFormat="1" applyFont="1"/>
    <xf numFmtId="0" fontId="41" fillId="2" borderId="0" xfId="0" applyFont="1" applyFill="1"/>
    <xf numFmtId="165" fontId="4" fillId="4" borderId="14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 wrapText="1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/>
    </xf>
    <xf numFmtId="165" fontId="4" fillId="4" borderId="9" xfId="1" applyNumberFormat="1" applyFont="1" applyFill="1" applyBorder="1" applyAlignment="1" applyProtection="1">
      <alignment horizontal="center"/>
    </xf>
    <xf numFmtId="0" fontId="41" fillId="0" borderId="0" xfId="0" applyFont="1" applyFill="1"/>
    <xf numFmtId="4" fontId="9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4" fillId="2" borderId="16" xfId="0" applyNumberFormat="1" applyFont="1" applyFill="1" applyBorder="1" applyAlignment="1" applyProtection="1">
      <alignment horizontal="right" vertical="center" wrapText="1"/>
    </xf>
    <xf numFmtId="4" fontId="11" fillId="2" borderId="16" xfId="0" applyNumberFormat="1" applyFont="1" applyFill="1" applyBorder="1" applyAlignment="1" applyProtection="1">
      <alignment horizontal="right" vertical="center" wrapText="1"/>
    </xf>
    <xf numFmtId="4" fontId="11" fillId="4" borderId="13" xfId="0" applyNumberFormat="1" applyFont="1" applyFill="1" applyBorder="1" applyAlignment="1" applyProtection="1">
      <alignment horizontal="right" vertical="center" wrapText="1"/>
    </xf>
    <xf numFmtId="4" fontId="41" fillId="0" borderId="0" xfId="0" applyNumberFormat="1" applyFont="1" applyFill="1"/>
    <xf numFmtId="4" fontId="41" fillId="2" borderId="0" xfId="0" applyNumberFormat="1" applyFont="1" applyFill="1"/>
    <xf numFmtId="4" fontId="11" fillId="2" borderId="5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4" fillId="5" borderId="9" xfId="1" applyNumberFormat="1" applyFont="1" applyFill="1" applyBorder="1" applyAlignment="1" applyProtection="1">
      <alignment horizontal="center" vertical="center"/>
    </xf>
    <xf numFmtId="165" fontId="4" fillId="5" borderId="13" xfId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/>
      <protection locked="0"/>
    </xf>
    <xf numFmtId="167" fontId="3" fillId="2" borderId="9" xfId="0" applyNumberFormat="1" applyFont="1" applyFill="1" applyBorder="1" applyAlignment="1" applyProtection="1">
      <protection locked="0"/>
    </xf>
    <xf numFmtId="167" fontId="3" fillId="2" borderId="13" xfId="0" applyNumberFormat="1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right"/>
    </xf>
    <xf numFmtId="167" fontId="11" fillId="2" borderId="13" xfId="0" applyNumberFormat="1" applyFont="1" applyFill="1" applyBorder="1" applyAlignment="1">
      <alignment horizontal="right"/>
    </xf>
    <xf numFmtId="0" fontId="11" fillId="4" borderId="13" xfId="0" applyFont="1" applyFill="1" applyBorder="1" applyAlignment="1">
      <alignment horizontal="center"/>
    </xf>
    <xf numFmtId="167" fontId="11" fillId="4" borderId="13" xfId="0" applyNumberFormat="1" applyFont="1" applyFill="1" applyBorder="1" applyAlignment="1">
      <alignment horizontal="right"/>
    </xf>
    <xf numFmtId="165" fontId="43" fillId="2" borderId="6" xfId="1" applyNumberFormat="1" applyFont="1" applyFill="1" applyBorder="1" applyAlignment="1" applyProtection="1">
      <alignment horizontal="center" vertical="center"/>
    </xf>
    <xf numFmtId="165" fontId="43" fillId="2" borderId="7" xfId="1" applyNumberFormat="1" applyFont="1" applyFill="1" applyBorder="1" applyAlignment="1" applyProtection="1">
      <alignment horizontal="center" vertical="center"/>
    </xf>
    <xf numFmtId="165" fontId="43" fillId="2" borderId="8" xfId="1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  <protection locked="0"/>
    </xf>
    <xf numFmtId="4" fontId="3" fillId="2" borderId="15" xfId="0" applyNumberFormat="1" applyFont="1" applyFill="1" applyBorder="1"/>
    <xf numFmtId="4" fontId="11" fillId="2" borderId="13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3" borderId="1" xfId="4" applyFont="1" applyFill="1" applyBorder="1" applyAlignment="1" applyProtection="1">
      <alignment horizontal="center" vertical="center"/>
    </xf>
    <xf numFmtId="0" fontId="7" fillId="3" borderId="4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center" vertical="center"/>
    </xf>
    <xf numFmtId="0" fontId="8" fillId="3" borderId="0" xfId="4" applyFont="1" applyFill="1" applyBorder="1" applyAlignment="1" applyProtection="1">
      <alignment horizontal="center" vertical="center"/>
    </xf>
    <xf numFmtId="0" fontId="8" fillId="3" borderId="2" xfId="4" applyFont="1" applyFill="1" applyBorder="1" applyAlignment="1" applyProtection="1">
      <alignment horizontal="right" vertical="top"/>
    </xf>
    <xf numFmtId="0" fontId="8" fillId="3" borderId="0" xfId="4" applyFont="1" applyFill="1" applyBorder="1" applyAlignment="1" applyProtection="1">
      <alignment horizontal="right" vertical="top"/>
    </xf>
    <xf numFmtId="49" fontId="9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8" fillId="3" borderId="10" xfId="4" applyFont="1" applyFill="1" applyBorder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/>
    </xf>
    <xf numFmtId="0" fontId="8" fillId="3" borderId="10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 applyProtection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19" fillId="2" borderId="0" xfId="4" applyFont="1" applyFill="1" applyBorder="1" applyAlignment="1">
      <alignment horizontal="center"/>
    </xf>
    <xf numFmtId="0" fontId="4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top"/>
    </xf>
    <xf numFmtId="0" fontId="21" fillId="2" borderId="0" xfId="4" applyFont="1" applyFill="1" applyBorder="1" applyAlignment="1">
      <alignment horizontal="center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4" borderId="9" xfId="5" applyFont="1" applyFill="1" applyBorder="1" applyAlignment="1">
      <alignment horizontal="center"/>
    </xf>
    <xf numFmtId="0" fontId="27" fillId="4" borderId="10" xfId="5" applyFont="1" applyFill="1" applyBorder="1" applyAlignment="1">
      <alignment horizontal="center"/>
    </xf>
    <xf numFmtId="0" fontId="27" fillId="4" borderId="11" xfId="5" applyFont="1" applyFill="1" applyBorder="1" applyAlignment="1">
      <alignment horizontal="center"/>
    </xf>
    <xf numFmtId="4" fontId="27" fillId="4" borderId="14" xfId="5" applyNumberFormat="1" applyFont="1" applyFill="1" applyBorder="1" applyAlignment="1">
      <alignment horizontal="right"/>
    </xf>
    <xf numFmtId="4" fontId="27" fillId="4" borderId="15" xfId="5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37" fontId="21" fillId="4" borderId="4" xfId="1" applyNumberFormat="1" applyFont="1" applyFill="1" applyBorder="1" applyAlignment="1" applyProtection="1">
      <alignment horizontal="center"/>
    </xf>
    <xf numFmtId="37" fontId="21" fillId="4" borderId="0" xfId="1" applyNumberFormat="1" applyFont="1" applyFill="1" applyBorder="1" applyAlignment="1" applyProtection="1">
      <alignment horizontal="center"/>
    </xf>
    <xf numFmtId="37" fontId="21" fillId="4" borderId="5" xfId="1" applyNumberFormat="1" applyFont="1" applyFill="1" applyBorder="1" applyAlignment="1" applyProtection="1">
      <alignment horizontal="center"/>
    </xf>
    <xf numFmtId="37" fontId="21" fillId="4" borderId="6" xfId="1" applyNumberFormat="1" applyFont="1" applyFill="1" applyBorder="1" applyAlignment="1" applyProtection="1">
      <alignment horizontal="center"/>
    </xf>
    <xf numFmtId="37" fontId="21" fillId="4" borderId="7" xfId="1" applyNumberFormat="1" applyFont="1" applyFill="1" applyBorder="1" applyAlignment="1" applyProtection="1">
      <alignment horizontal="center"/>
    </xf>
    <xf numFmtId="37" fontId="21" fillId="4" borderId="8" xfId="1" applyNumberFormat="1" applyFont="1" applyFill="1" applyBorder="1" applyAlignment="1" applyProtection="1">
      <alignment horizontal="center"/>
    </xf>
    <xf numFmtId="37" fontId="4" fillId="4" borderId="1" xfId="1" applyNumberFormat="1" applyFont="1" applyFill="1" applyBorder="1" applyAlignment="1" applyProtection="1">
      <alignment horizontal="center" vertical="center" wrapText="1"/>
    </xf>
    <xf numFmtId="37" fontId="4" fillId="4" borderId="2" xfId="1" applyNumberFormat="1" applyFont="1" applyFill="1" applyBorder="1" applyAlignment="1" applyProtection="1">
      <alignment horizontal="center" vertical="center"/>
    </xf>
    <xf numFmtId="37" fontId="4" fillId="4" borderId="4" xfId="1" applyNumberFormat="1" applyFont="1" applyFill="1" applyBorder="1" applyAlignment="1" applyProtection="1">
      <alignment horizontal="center" vertical="center"/>
    </xf>
    <xf numFmtId="37" fontId="4" fillId="4" borderId="0" xfId="1" applyNumberFormat="1" applyFont="1" applyFill="1" applyBorder="1" applyAlignment="1" applyProtection="1">
      <alignment horizontal="center" vertical="center"/>
    </xf>
    <xf numFmtId="37" fontId="4" fillId="4" borderId="6" xfId="1" applyNumberFormat="1" applyFont="1" applyFill="1" applyBorder="1" applyAlignment="1" applyProtection="1">
      <alignment horizontal="center" vertical="center"/>
    </xf>
    <xf numFmtId="37" fontId="4" fillId="4" borderId="7" xfId="1" applyNumberFormat="1" applyFont="1" applyFill="1" applyBorder="1" applyAlignment="1" applyProtection="1">
      <alignment horizontal="center" vertical="center"/>
    </xf>
    <xf numFmtId="37" fontId="4" fillId="4" borderId="9" xfId="1" applyNumberFormat="1" applyFont="1" applyFill="1" applyBorder="1" applyAlignment="1" applyProtection="1">
      <alignment horizontal="center"/>
    </xf>
    <xf numFmtId="37" fontId="4" fillId="4" borderId="10" xfId="1" applyNumberFormat="1" applyFont="1" applyFill="1" applyBorder="1" applyAlignment="1" applyProtection="1">
      <alignment horizontal="center"/>
    </xf>
    <xf numFmtId="37" fontId="4" fillId="4" borderId="11" xfId="1" applyNumberFormat="1" applyFont="1" applyFill="1" applyBorder="1" applyAlignment="1" applyProtection="1">
      <alignment horizontal="center"/>
    </xf>
    <xf numFmtId="37" fontId="4" fillId="4" borderId="13" xfId="1" applyNumberFormat="1" applyFont="1" applyFill="1" applyBorder="1" applyAlignment="1" applyProtection="1">
      <alignment horizontal="center" vertical="center" wrapText="1"/>
    </xf>
    <xf numFmtId="44" fontId="32" fillId="2" borderId="0" xfId="2" applyFont="1" applyFill="1" applyBorder="1" applyAlignment="1">
      <alignment horizontal="left" vertical="center" wrapText="1"/>
    </xf>
    <xf numFmtId="44" fontId="32" fillId="2" borderId="5" xfId="2" applyFont="1" applyFill="1" applyBorder="1" applyAlignment="1">
      <alignment horizontal="left" vertical="center" wrapText="1"/>
    </xf>
    <xf numFmtId="44" fontId="33" fillId="2" borderId="0" xfId="2" applyFont="1" applyFill="1" applyBorder="1" applyAlignment="1">
      <alignment horizontal="left" vertical="center" wrapText="1"/>
    </xf>
    <xf numFmtId="44" fontId="33" fillId="2" borderId="5" xfId="2" applyFont="1" applyFill="1" applyBorder="1" applyAlignment="1">
      <alignment horizontal="left" vertical="center" wrapText="1"/>
    </xf>
    <xf numFmtId="4" fontId="30" fillId="4" borderId="14" xfId="5" applyNumberFormat="1" applyFont="1" applyFill="1" applyBorder="1" applyAlignment="1"/>
    <xf numFmtId="4" fontId="30" fillId="4" borderId="15" xfId="5" applyNumberFormat="1" applyFont="1" applyFill="1" applyBorder="1" applyAlignment="1"/>
    <xf numFmtId="4" fontId="22" fillId="4" borderId="9" xfId="0" applyNumberFormat="1" applyFont="1" applyFill="1" applyBorder="1" applyAlignment="1">
      <alignment horizontal="center" vertical="top" wrapText="1"/>
    </xf>
    <xf numFmtId="4" fontId="22" fillId="4" borderId="11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left" vertical="top" wrapText="1"/>
    </xf>
    <xf numFmtId="37" fontId="4" fillId="5" borderId="4" xfId="1" applyNumberFormat="1" applyFont="1" applyFill="1" applyBorder="1" applyAlignment="1" applyProtection="1">
      <alignment horizontal="center" vertical="center" wrapText="1"/>
    </xf>
    <xf numFmtId="37" fontId="4" fillId="5" borderId="0" xfId="1" applyNumberFormat="1" applyFont="1" applyFill="1" applyBorder="1" applyAlignment="1" applyProtection="1">
      <alignment horizontal="center" vertical="center"/>
    </xf>
    <xf numFmtId="37" fontId="4" fillId="5" borderId="4" xfId="1" applyNumberFormat="1" applyFont="1" applyFill="1" applyBorder="1" applyAlignment="1" applyProtection="1">
      <alignment horizontal="center" vertical="center"/>
    </xf>
    <xf numFmtId="37" fontId="4" fillId="5" borderId="6" xfId="1" applyNumberFormat="1" applyFont="1" applyFill="1" applyBorder="1" applyAlignment="1" applyProtection="1">
      <alignment horizontal="center" vertical="center"/>
    </xf>
    <xf numFmtId="37" fontId="4" fillId="5" borderId="7" xfId="1" applyNumberFormat="1" applyFont="1" applyFill="1" applyBorder="1" applyAlignment="1" applyProtection="1">
      <alignment horizontal="center" vertical="center"/>
    </xf>
    <xf numFmtId="37" fontId="4" fillId="5" borderId="9" xfId="1" applyNumberFormat="1" applyFont="1" applyFill="1" applyBorder="1" applyAlignment="1" applyProtection="1">
      <alignment horizontal="center"/>
    </xf>
    <xf numFmtId="37" fontId="4" fillId="5" borderId="10" xfId="1" applyNumberFormat="1" applyFont="1" applyFill="1" applyBorder="1" applyAlignment="1" applyProtection="1">
      <alignment horizontal="center"/>
    </xf>
    <xf numFmtId="37" fontId="4" fillId="5" borderId="11" xfId="1" applyNumberFormat="1" applyFont="1" applyFill="1" applyBorder="1" applyAlignment="1" applyProtection="1">
      <alignment horizontal="center"/>
    </xf>
    <xf numFmtId="37" fontId="4" fillId="5" borderId="13" xfId="1" applyNumberFormat="1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37" fontId="4" fillId="4" borderId="0" xfId="1" applyNumberFormat="1" applyFont="1" applyFill="1" applyBorder="1" applyAlignment="1" applyProtection="1">
      <alignment horizontal="center"/>
    </xf>
    <xf numFmtId="37" fontId="4" fillId="4" borderId="3" xfId="1" applyNumberFormat="1" applyFont="1" applyFill="1" applyBorder="1" applyAlignment="1" applyProtection="1">
      <alignment horizontal="center" vertical="center"/>
    </xf>
    <xf numFmtId="37" fontId="4" fillId="4" borderId="5" xfId="1" applyNumberFormat="1" applyFont="1" applyFill="1" applyBorder="1" applyAlignment="1" applyProtection="1">
      <alignment horizontal="center" vertical="center"/>
    </xf>
    <xf numFmtId="37" fontId="4" fillId="4" borderId="8" xfId="1" applyNumberFormat="1" applyFont="1" applyFill="1" applyBorder="1" applyAlignment="1" applyProtection="1">
      <alignment horizontal="center" vertical="center"/>
    </xf>
    <xf numFmtId="37" fontId="4" fillId="4" borderId="1" xfId="1" applyNumberFormat="1" applyFont="1" applyFill="1" applyBorder="1" applyAlignment="1" applyProtection="1">
      <alignment horizontal="center"/>
    </xf>
    <xf numFmtId="37" fontId="4" fillId="4" borderId="2" xfId="1" applyNumberFormat="1" applyFont="1" applyFill="1" applyBorder="1" applyAlignment="1" applyProtection="1">
      <alignment horizontal="center"/>
    </xf>
    <xf numFmtId="37" fontId="4" fillId="4" borderId="3" xfId="1" applyNumberFormat="1" applyFont="1" applyFill="1" applyBorder="1" applyAlignment="1" applyProtection="1">
      <alignment horizontal="center"/>
    </xf>
    <xf numFmtId="37" fontId="4" fillId="4" borderId="4" xfId="1" applyNumberFormat="1" applyFont="1" applyFill="1" applyBorder="1" applyAlignment="1" applyProtection="1">
      <alignment horizontal="center"/>
    </xf>
    <xf numFmtId="37" fontId="4" fillId="4" borderId="5" xfId="1" applyNumberFormat="1" applyFont="1" applyFill="1" applyBorder="1" applyAlignment="1" applyProtection="1">
      <alignment horizontal="center"/>
    </xf>
    <xf numFmtId="37" fontId="4" fillId="4" borderId="6" xfId="1" applyNumberFormat="1" applyFont="1" applyFill="1" applyBorder="1" applyAlignment="1" applyProtection="1">
      <alignment horizontal="center"/>
    </xf>
    <xf numFmtId="37" fontId="4" fillId="4" borderId="7" xfId="1" applyNumberFormat="1" applyFont="1" applyFill="1" applyBorder="1" applyAlignment="1" applyProtection="1">
      <alignment horizontal="center"/>
    </xf>
    <xf numFmtId="37" fontId="4" fillId="4" borderId="8" xfId="1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</xf>
    <xf numFmtId="165" fontId="4" fillId="4" borderId="4" xfId="1" applyNumberFormat="1" applyFont="1" applyFill="1" applyBorder="1" applyAlignment="1" applyProtection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/>
    </xf>
    <xf numFmtId="165" fontId="4" fillId="4" borderId="6" xfId="1" applyNumberFormat="1" applyFont="1" applyFill="1" applyBorder="1" applyAlignment="1" applyProtection="1">
      <alignment horizontal="center" vertical="center"/>
    </xf>
    <xf numFmtId="165" fontId="4" fillId="4" borderId="8" xfId="1" applyNumberFormat="1" applyFont="1" applyFill="1" applyBorder="1" applyAlignment="1" applyProtection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/>
    </xf>
    <xf numFmtId="4" fontId="4" fillId="4" borderId="10" xfId="1" applyNumberFormat="1" applyFont="1" applyFill="1" applyBorder="1" applyAlignment="1" applyProtection="1">
      <alignment horizontal="center" vertical="center"/>
    </xf>
    <xf numFmtId="4" fontId="4" fillId="4" borderId="11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Alignment="1" applyProtection="1">
      <alignment horizontal="center" vertical="center"/>
    </xf>
    <xf numFmtId="4" fontId="4" fillId="4" borderId="15" xfId="1" applyNumberFormat="1" applyFont="1" applyFill="1" applyBorder="1" applyAlignment="1" applyProtection="1">
      <alignment horizontal="center" vertical="center"/>
    </xf>
    <xf numFmtId="165" fontId="42" fillId="2" borderId="0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 wrapText="1" indent="3"/>
    </xf>
    <xf numFmtId="0" fontId="11" fillId="4" borderId="11" xfId="0" applyFont="1" applyFill="1" applyBorder="1" applyAlignment="1">
      <alignment horizontal="left" vertical="center" wrapText="1" indent="3"/>
    </xf>
    <xf numFmtId="37" fontId="4" fillId="4" borderId="17" xfId="1" applyNumberFormat="1" applyFont="1" applyFill="1" applyBorder="1" applyAlignment="1" applyProtection="1">
      <alignment horizontal="center"/>
    </xf>
    <xf numFmtId="165" fontId="4" fillId="4" borderId="2" xfId="1" applyNumberFormat="1" applyFont="1" applyFill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5" fontId="4" fillId="4" borderId="7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/>
    </xf>
    <xf numFmtId="165" fontId="4" fillId="4" borderId="10" xfId="1" applyNumberFormat="1" applyFont="1" applyFill="1" applyBorder="1" applyAlignment="1" applyProtection="1">
      <alignment horizontal="center"/>
    </xf>
    <xf numFmtId="165" fontId="4" fillId="4" borderId="11" xfId="1" applyNumberFormat="1" applyFont="1" applyFill="1" applyBorder="1" applyAlignment="1" applyProtection="1">
      <alignment horizontal="center"/>
    </xf>
    <xf numFmtId="165" fontId="4" fillId="4" borderId="14" xfId="1" applyNumberFormat="1" applyFont="1" applyFill="1" applyBorder="1" applyAlignment="1" applyProtection="1">
      <alignment horizontal="center" vertical="center"/>
    </xf>
    <xf numFmtId="165" fontId="4" fillId="4" borderId="15" xfId="1" applyNumberFormat="1" applyFont="1" applyFill="1" applyBorder="1" applyAlignment="1" applyProtection="1">
      <alignment horizontal="center" vertical="center"/>
    </xf>
    <xf numFmtId="165" fontId="43" fillId="4" borderId="1" xfId="1" applyNumberFormat="1" applyFont="1" applyFill="1" applyBorder="1" applyAlignment="1" applyProtection="1">
      <alignment horizontal="center" vertical="center"/>
    </xf>
    <xf numFmtId="165" fontId="43" fillId="4" borderId="2" xfId="1" applyNumberFormat="1" applyFont="1" applyFill="1" applyBorder="1" applyAlignment="1" applyProtection="1">
      <alignment horizontal="center" vertical="center"/>
    </xf>
    <xf numFmtId="165" fontId="43" fillId="4" borderId="3" xfId="1" applyNumberFormat="1" applyFont="1" applyFill="1" applyBorder="1" applyAlignment="1" applyProtection="1">
      <alignment horizontal="center" vertical="center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43" fillId="4" borderId="6" xfId="1" applyNumberFormat="1" applyFont="1" applyFill="1" applyBorder="1" applyAlignment="1" applyProtection="1">
      <alignment horizontal="center" vertical="center"/>
    </xf>
    <xf numFmtId="165" fontId="43" fillId="4" borderId="7" xfId="1" applyNumberFormat="1" applyFont="1" applyFill="1" applyBorder="1" applyAlignment="1" applyProtection="1">
      <alignment horizontal="center" vertical="center"/>
    </xf>
    <xf numFmtId="165" fontId="43" fillId="4" borderId="8" xfId="1" applyNumberFormat="1" applyFont="1" applyFill="1" applyBorder="1" applyAlignment="1" applyProtection="1">
      <alignment horizontal="center" vertical="center"/>
    </xf>
    <xf numFmtId="165" fontId="4" fillId="5" borderId="1" xfId="1" applyNumberFormat="1" applyFont="1" applyFill="1" applyBorder="1" applyAlignment="1" applyProtection="1">
      <alignment horizontal="center" vertical="center"/>
    </xf>
    <xf numFmtId="165" fontId="4" fillId="5" borderId="6" xfId="1" applyNumberFormat="1" applyFont="1" applyFill="1" applyBorder="1" applyAlignment="1" applyProtection="1">
      <alignment horizontal="center" vertical="center"/>
    </xf>
    <xf numFmtId="165" fontId="4" fillId="4" borderId="9" xfId="1" applyNumberFormat="1" applyFont="1" applyFill="1" applyBorder="1" applyAlignment="1" applyProtection="1">
      <alignment horizontal="center" vertical="center"/>
    </xf>
    <xf numFmtId="165" fontId="4" fillId="4" borderId="10" xfId="1" applyNumberFormat="1" applyFont="1" applyFill="1" applyBorder="1" applyAlignment="1" applyProtection="1">
      <alignment horizontal="center" vertical="center"/>
    </xf>
    <xf numFmtId="165" fontId="4" fillId="4" borderId="11" xfId="1" applyNumberFormat="1" applyFont="1" applyFill="1" applyBorder="1" applyAlignment="1" applyProtection="1">
      <alignment horizontal="center" vertical="center"/>
    </xf>
    <xf numFmtId="165" fontId="4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/>
    <cellStyle name="Millares" xfId="1" builtinId="3"/>
    <cellStyle name="Millares 2" xfId="6"/>
    <cellStyle name="Moneda" xfId="2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104775</xdr:rowOff>
    </xdr:from>
    <xdr:to>
      <xdr:col>3</xdr:col>
      <xdr:colOff>200025</xdr:colOff>
      <xdr:row>6</xdr:row>
      <xdr:rowOff>152400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076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3514725</xdr:colOff>
      <xdr:row>1</xdr:row>
      <xdr:rowOff>0</xdr:rowOff>
    </xdr:from>
    <xdr:to>
      <xdr:col>11</xdr:col>
      <xdr:colOff>9525</xdr:colOff>
      <xdr:row>4</xdr:row>
      <xdr:rowOff>171450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39475" y="152400"/>
          <a:ext cx="2152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2</xdr:col>
      <xdr:colOff>447675</xdr:colOff>
      <xdr:row>7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3</xdr:row>
      <xdr:rowOff>142875</xdr:rowOff>
    </xdr:from>
    <xdr:to>
      <xdr:col>7</xdr:col>
      <xdr:colOff>238125</xdr:colOff>
      <xdr:row>7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782300" y="5238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3</xdr:row>
      <xdr:rowOff>47625</xdr:rowOff>
    </xdr:from>
    <xdr:to>
      <xdr:col>8</xdr:col>
      <xdr:colOff>932124</xdr:colOff>
      <xdr:row>7</xdr:row>
      <xdr:rowOff>91549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839200" y="876300"/>
          <a:ext cx="1941774" cy="80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447675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38100</xdr:rowOff>
    </xdr:from>
    <xdr:to>
      <xdr:col>6</xdr:col>
      <xdr:colOff>95250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315200" y="381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485774</xdr:colOff>
      <xdr:row>0</xdr:row>
      <xdr:rowOff>57150</xdr:rowOff>
    </xdr:from>
    <xdr:to>
      <xdr:col>7</xdr:col>
      <xdr:colOff>923925</xdr:colOff>
      <xdr:row>4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715249" y="57150"/>
          <a:ext cx="141922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523875</xdr:colOff>
      <xdr:row>0</xdr:row>
      <xdr:rowOff>9525</xdr:rowOff>
    </xdr:from>
    <xdr:to>
      <xdr:col>7</xdr:col>
      <xdr:colOff>942975</xdr:colOff>
      <xdr:row>3</xdr:row>
      <xdr:rowOff>171450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458075" y="9525"/>
          <a:ext cx="1419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1019175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1</xdr:row>
      <xdr:rowOff>66675</xdr:rowOff>
    </xdr:from>
    <xdr:to>
      <xdr:col>6</xdr:col>
      <xdr:colOff>952500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039350" y="247650"/>
          <a:ext cx="260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1</xdr:row>
      <xdr:rowOff>47625</xdr:rowOff>
    </xdr:from>
    <xdr:to>
      <xdr:col>8</xdr:col>
      <xdr:colOff>895350</xdr:colOff>
      <xdr:row>5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134350" y="228600"/>
          <a:ext cx="1771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5</xdr:row>
      <xdr:rowOff>161925</xdr:rowOff>
    </xdr:to>
    <xdr:pic>
      <xdr:nvPicPr>
        <xdr:cNvPr id="2" name="Picture 1" descr="imagen apodaca nl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334493</xdr:colOff>
      <xdr:row>1</xdr:row>
      <xdr:rowOff>78443</xdr:rowOff>
    </xdr:from>
    <xdr:to>
      <xdr:col>8</xdr:col>
      <xdr:colOff>334493</xdr:colOff>
      <xdr:row>5</xdr:row>
      <xdr:rowOff>94963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697693" y="183218"/>
          <a:ext cx="1894914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952500</xdr:colOff>
      <xdr:row>1</xdr:row>
      <xdr:rowOff>57150</xdr:rowOff>
    </xdr:from>
    <xdr:to>
      <xdr:col>9</xdr:col>
      <xdr:colOff>895350</xdr:colOff>
      <xdr:row>5</xdr:row>
      <xdr:rowOff>73670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05875" y="238125"/>
          <a:ext cx="1895475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28575</xdr:rowOff>
    </xdr:from>
    <xdr:to>
      <xdr:col>1</xdr:col>
      <xdr:colOff>847725</xdr:colOff>
      <xdr:row>4</xdr:row>
      <xdr:rowOff>123825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575"/>
          <a:ext cx="695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104775</xdr:rowOff>
    </xdr:from>
    <xdr:to>
      <xdr:col>4</xdr:col>
      <xdr:colOff>1162050</xdr:colOff>
      <xdr:row>3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5791200" y="104775"/>
          <a:ext cx="1066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686967</xdr:colOff>
      <xdr:row>3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38100</xdr:rowOff>
    </xdr:from>
    <xdr:to>
      <xdr:col>3</xdr:col>
      <xdr:colOff>781050</xdr:colOff>
      <xdr:row>3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9605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47625</xdr:rowOff>
    </xdr:from>
    <xdr:to>
      <xdr:col>3</xdr:col>
      <xdr:colOff>781050</xdr:colOff>
      <xdr:row>3</xdr:row>
      <xdr:rowOff>161925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47625</xdr:rowOff>
    </xdr:from>
    <xdr:to>
      <xdr:col>3</xdr:col>
      <xdr:colOff>800100</xdr:colOff>
      <xdr:row>3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</xdr:row>
      <xdr:rowOff>38100</xdr:rowOff>
    </xdr:from>
    <xdr:to>
      <xdr:col>3</xdr:col>
      <xdr:colOff>809625</xdr:colOff>
      <xdr:row>3</xdr:row>
      <xdr:rowOff>152400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3415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47625</xdr:rowOff>
    </xdr:from>
    <xdr:to>
      <xdr:col>3</xdr:col>
      <xdr:colOff>781050</xdr:colOff>
      <xdr:row>3</xdr:row>
      <xdr:rowOff>161925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38125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1</xdr:row>
      <xdr:rowOff>38100</xdr:rowOff>
    </xdr:from>
    <xdr:to>
      <xdr:col>3</xdr:col>
      <xdr:colOff>762000</xdr:colOff>
      <xdr:row>3</xdr:row>
      <xdr:rowOff>152400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865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96050" y="228600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1943100</xdr:colOff>
      <xdr:row>3</xdr:row>
      <xdr:rowOff>152400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96050" y="228600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265538</xdr:colOff>
      <xdr:row>1</xdr:row>
      <xdr:rowOff>85725</xdr:rowOff>
    </xdr:from>
    <xdr:to>
      <xdr:col>9</xdr:col>
      <xdr:colOff>171450</xdr:colOff>
      <xdr:row>6</xdr:row>
      <xdr:rowOff>49716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352138" y="276225"/>
          <a:ext cx="2353837" cy="916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5</xdr:row>
      <xdr:rowOff>104775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0</xdr:row>
      <xdr:rowOff>161925</xdr:rowOff>
    </xdr:from>
    <xdr:to>
      <xdr:col>10</xdr:col>
      <xdr:colOff>161925</xdr:colOff>
      <xdr:row>4</xdr:row>
      <xdr:rowOff>85725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096125" y="16192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66675</xdr:colOff>
      <xdr:row>5</xdr:row>
      <xdr:rowOff>114300</xdr:rowOff>
    </xdr:to>
    <xdr:pic>
      <xdr:nvPicPr>
        <xdr:cNvPr id="4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0763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0</xdr:rowOff>
    </xdr:from>
    <xdr:to>
      <xdr:col>9</xdr:col>
      <xdr:colOff>212725</xdr:colOff>
      <xdr:row>5</xdr:row>
      <xdr:rowOff>9525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53500" y="190500"/>
          <a:ext cx="2584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8</xdr:col>
      <xdr:colOff>3448050</xdr:colOff>
      <xdr:row>3</xdr:row>
      <xdr:rowOff>238125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3</xdr:col>
      <xdr:colOff>95250</xdr:colOff>
      <xdr:row>6</xdr:row>
      <xdr:rowOff>171450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3419475</xdr:colOff>
      <xdr:row>1</xdr:row>
      <xdr:rowOff>104775</xdr:rowOff>
    </xdr:from>
    <xdr:to>
      <xdr:col>10</xdr:col>
      <xdr:colOff>895350</xdr:colOff>
      <xdr:row>4</xdr:row>
      <xdr:rowOff>95250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172950" y="295275"/>
          <a:ext cx="2200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7</xdr:row>
      <xdr:rowOff>28575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742950</xdr:colOff>
      <xdr:row>2</xdr:row>
      <xdr:rowOff>9525</xdr:rowOff>
    </xdr:from>
    <xdr:to>
      <xdr:col>11</xdr:col>
      <xdr:colOff>142875</xdr:colOff>
      <xdr:row>5</xdr:row>
      <xdr:rowOff>38100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820525" y="257175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266700</xdr:colOff>
      <xdr:row>6</xdr:row>
      <xdr:rowOff>142875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904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866775</xdr:colOff>
      <xdr:row>0</xdr:row>
      <xdr:rowOff>133350</xdr:rowOff>
    </xdr:from>
    <xdr:to>
      <xdr:col>16</xdr:col>
      <xdr:colOff>19050</xdr:colOff>
      <xdr:row>4</xdr:row>
      <xdr:rowOff>123825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220450" y="133350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1</xdr:row>
      <xdr:rowOff>66675</xdr:rowOff>
    </xdr:from>
    <xdr:to>
      <xdr:col>9</xdr:col>
      <xdr:colOff>971550</xdr:colOff>
      <xdr:row>5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039100" y="257175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114300</xdr:rowOff>
    </xdr:from>
    <xdr:to>
      <xdr:col>7</xdr:col>
      <xdr:colOff>895350</xdr:colOff>
      <xdr:row>5</xdr:row>
      <xdr:rowOff>142875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67825" y="304800"/>
          <a:ext cx="2762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1</xdr:row>
      <xdr:rowOff>66675</xdr:rowOff>
    </xdr:from>
    <xdr:to>
      <xdr:col>9</xdr:col>
      <xdr:colOff>1000125</xdr:colOff>
      <xdr:row>5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886950" y="257175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D1" workbookViewId="0">
      <selection activeCell="K68" sqref="K68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21" style="5" customWidth="1"/>
    <col min="7" max="7" width="4.140625" style="5" customWidth="1"/>
    <col min="8" max="8" width="11.42578125" style="5" customWidth="1"/>
    <col min="9" max="9" width="53.42578125" style="5" customWidth="1"/>
    <col min="10" max="11" width="15.7109375" style="5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 x14ac:dyDescent="0.25">
      <c r="B2" s="6"/>
      <c r="C2" s="7"/>
      <c r="D2" s="447" t="s">
        <v>0</v>
      </c>
      <c r="E2" s="447"/>
      <c r="F2" s="447"/>
      <c r="G2" s="447"/>
      <c r="H2" s="447"/>
      <c r="I2" s="447"/>
      <c r="J2" s="447"/>
      <c r="K2" s="7"/>
      <c r="L2" s="7"/>
      <c r="M2" s="1"/>
    </row>
    <row r="3" spans="2:13" ht="15.75" x14ac:dyDescent="0.25">
      <c r="B3" s="6"/>
      <c r="C3" s="7"/>
      <c r="D3" s="447" t="s">
        <v>1</v>
      </c>
      <c r="E3" s="447"/>
      <c r="F3" s="447"/>
      <c r="G3" s="447"/>
      <c r="H3" s="447"/>
      <c r="I3" s="447"/>
      <c r="J3" s="447"/>
      <c r="K3" s="7"/>
      <c r="L3" s="7"/>
      <c r="M3" s="1"/>
    </row>
    <row r="4" spans="2:13" ht="15.75" x14ac:dyDescent="0.25">
      <c r="B4" s="6"/>
      <c r="C4" s="7"/>
      <c r="D4" s="447" t="s">
        <v>2</v>
      </c>
      <c r="E4" s="447"/>
      <c r="F4" s="447"/>
      <c r="G4" s="447"/>
      <c r="H4" s="447"/>
      <c r="I4" s="447"/>
      <c r="J4" s="447"/>
      <c r="K4" s="7"/>
      <c r="L4" s="7"/>
      <c r="M4" s="1"/>
    </row>
    <row r="5" spans="2:13" ht="15.75" x14ac:dyDescent="0.2">
      <c r="B5" s="6"/>
      <c r="C5" s="8"/>
      <c r="D5" s="448" t="s">
        <v>3</v>
      </c>
      <c r="E5" s="448"/>
      <c r="F5" s="448"/>
      <c r="G5" s="448"/>
      <c r="H5" s="448"/>
      <c r="I5" s="448"/>
      <c r="J5" s="448"/>
      <c r="K5" s="8"/>
      <c r="L5" s="8"/>
      <c r="M5" s="1"/>
    </row>
    <row r="6" spans="2:13" x14ac:dyDescent="0.2">
      <c r="B6" s="9"/>
      <c r="C6" s="10"/>
      <c r="D6" s="449"/>
      <c r="E6" s="449"/>
      <c r="F6" s="449"/>
      <c r="G6" s="449"/>
      <c r="H6" s="449"/>
      <c r="I6" s="449"/>
      <c r="J6" s="449"/>
      <c r="K6" s="11"/>
      <c r="L6" s="1"/>
      <c r="M6" s="1"/>
    </row>
    <row r="7" spans="2:13" x14ac:dyDescent="0.2">
      <c r="B7" s="8"/>
      <c r="C7" s="8"/>
      <c r="D7" s="8"/>
      <c r="E7" s="8"/>
      <c r="F7" s="12"/>
      <c r="G7" s="13"/>
      <c r="H7" s="8"/>
      <c r="I7" s="8"/>
      <c r="J7" s="8"/>
      <c r="K7" s="8"/>
      <c r="L7" s="6"/>
      <c r="M7" s="1"/>
    </row>
    <row r="8" spans="2:13" x14ac:dyDescent="0.2">
      <c r="B8" s="8"/>
      <c r="C8" s="8"/>
      <c r="D8" s="8"/>
      <c r="E8" s="8"/>
      <c r="F8" s="8"/>
      <c r="G8" s="13"/>
      <c r="H8" s="8"/>
      <c r="I8" s="8"/>
      <c r="J8" s="8"/>
      <c r="K8" s="8"/>
      <c r="L8" s="1"/>
      <c r="M8" s="1"/>
    </row>
    <row r="9" spans="2:13" x14ac:dyDescent="0.2">
      <c r="B9" s="450"/>
      <c r="C9" s="452" t="s">
        <v>4</v>
      </c>
      <c r="D9" s="452"/>
      <c r="E9" s="14" t="s">
        <v>5</v>
      </c>
      <c r="F9" s="14"/>
      <c r="G9" s="454"/>
      <c r="H9" s="452" t="s">
        <v>4</v>
      </c>
      <c r="I9" s="452"/>
      <c r="J9" s="14" t="s">
        <v>5</v>
      </c>
      <c r="K9" s="14"/>
      <c r="L9" s="15"/>
      <c r="M9" s="1"/>
    </row>
    <row r="10" spans="2:13" x14ac:dyDescent="0.2">
      <c r="B10" s="451"/>
      <c r="C10" s="453"/>
      <c r="D10" s="453"/>
      <c r="E10" s="16">
        <v>2017</v>
      </c>
      <c r="F10" s="16">
        <v>2016</v>
      </c>
      <c r="G10" s="455"/>
      <c r="H10" s="453"/>
      <c r="I10" s="453"/>
      <c r="J10" s="16">
        <v>2017</v>
      </c>
      <c r="K10" s="16">
        <v>2016</v>
      </c>
      <c r="L10" s="17"/>
      <c r="M10" s="1"/>
    </row>
    <row r="11" spans="2:13" x14ac:dyDescent="0.2">
      <c r="B11" s="18"/>
      <c r="C11" s="8"/>
      <c r="D11" s="8"/>
      <c r="E11" s="8"/>
      <c r="F11" s="8"/>
      <c r="G11" s="13"/>
      <c r="H11" s="8"/>
      <c r="I11" s="8"/>
      <c r="J11" s="8"/>
      <c r="K11" s="8"/>
      <c r="L11" s="19"/>
      <c r="M11" s="1"/>
    </row>
    <row r="12" spans="2:13" x14ac:dyDescent="0.2">
      <c r="B12" s="18"/>
      <c r="C12" s="8"/>
      <c r="D12" s="8"/>
      <c r="E12" s="8"/>
      <c r="F12" s="8"/>
      <c r="G12" s="13"/>
      <c r="H12" s="8"/>
      <c r="I12" s="8"/>
      <c r="J12" s="8"/>
      <c r="K12" s="8"/>
      <c r="L12" s="19"/>
      <c r="M12" s="1"/>
    </row>
    <row r="13" spans="2:13" x14ac:dyDescent="0.2">
      <c r="B13" s="20"/>
      <c r="C13" s="446" t="s">
        <v>6</v>
      </c>
      <c r="D13" s="446"/>
      <c r="E13" s="21"/>
      <c r="F13" s="22"/>
      <c r="G13" s="23"/>
      <c r="H13" s="446" t="s">
        <v>7</v>
      </c>
      <c r="I13" s="446"/>
      <c r="J13" s="24"/>
      <c r="K13" s="24"/>
      <c r="L13" s="19"/>
      <c r="M13" s="1"/>
    </row>
    <row r="14" spans="2:13" x14ac:dyDescent="0.2">
      <c r="B14" s="20"/>
      <c r="C14" s="25"/>
      <c r="D14" s="24"/>
      <c r="E14" s="26"/>
      <c r="F14" s="26"/>
      <c r="G14" s="23"/>
      <c r="H14" s="25"/>
      <c r="I14" s="24"/>
      <c r="J14" s="27"/>
      <c r="K14" s="27"/>
      <c r="L14" s="19"/>
      <c r="M14" s="1"/>
    </row>
    <row r="15" spans="2:13" x14ac:dyDescent="0.2">
      <c r="B15" s="20"/>
      <c r="C15" s="440" t="s">
        <v>8</v>
      </c>
      <c r="D15" s="440"/>
      <c r="E15" s="26"/>
      <c r="F15" s="26"/>
      <c r="G15" s="23"/>
      <c r="H15" s="440" t="s">
        <v>9</v>
      </c>
      <c r="I15" s="440"/>
      <c r="J15" s="26"/>
      <c r="K15" s="26"/>
      <c r="L15" s="19"/>
      <c r="M15" s="1"/>
    </row>
    <row r="16" spans="2:13" x14ac:dyDescent="0.2">
      <c r="B16" s="20"/>
      <c r="C16" s="28"/>
      <c r="D16" s="29"/>
      <c r="E16" s="26"/>
      <c r="F16" s="26"/>
      <c r="G16" s="23"/>
      <c r="H16" s="28"/>
      <c r="I16" s="29"/>
      <c r="J16" s="26"/>
      <c r="K16" s="26"/>
      <c r="L16" s="19"/>
      <c r="M16" s="1"/>
    </row>
    <row r="17" spans="2:13" x14ac:dyDescent="0.2">
      <c r="B17" s="20"/>
      <c r="C17" s="445" t="s">
        <v>10</v>
      </c>
      <c r="D17" s="445"/>
      <c r="E17" s="30">
        <v>482840821.03999996</v>
      </c>
      <c r="F17" s="30">
        <v>370519246.27999997</v>
      </c>
      <c r="G17" s="23"/>
      <c r="H17" s="445" t="s">
        <v>11</v>
      </c>
      <c r="I17" s="445"/>
      <c r="J17" s="30">
        <v>247458850.61000001</v>
      </c>
      <c r="K17" s="30">
        <v>222701009.81</v>
      </c>
      <c r="L17" s="19"/>
      <c r="M17" s="1"/>
    </row>
    <row r="18" spans="2:13" x14ac:dyDescent="0.2">
      <c r="B18" s="20"/>
      <c r="C18" s="445" t="s">
        <v>12</v>
      </c>
      <c r="D18" s="445"/>
      <c r="E18" s="30">
        <v>979302.04999999993</v>
      </c>
      <c r="F18" s="30">
        <v>606655.31000000006</v>
      </c>
      <c r="G18" s="23"/>
      <c r="H18" s="445" t="s">
        <v>13</v>
      </c>
      <c r="I18" s="445"/>
      <c r="J18" s="30">
        <v>0</v>
      </c>
      <c r="K18" s="30">
        <v>0</v>
      </c>
      <c r="L18" s="19"/>
      <c r="M18" s="1"/>
    </row>
    <row r="19" spans="2:13" x14ac:dyDescent="0.2">
      <c r="B19" s="20"/>
      <c r="C19" s="445" t="s">
        <v>14</v>
      </c>
      <c r="D19" s="445"/>
      <c r="E19" s="30">
        <v>13728251.98</v>
      </c>
      <c r="F19" s="30">
        <v>445522.97</v>
      </c>
      <c r="G19" s="23"/>
      <c r="H19" s="445" t="s">
        <v>15</v>
      </c>
      <c r="I19" s="445"/>
      <c r="J19" s="31">
        <v>23101391.32</v>
      </c>
      <c r="K19" s="30">
        <v>25352869.559999999</v>
      </c>
      <c r="L19" s="19"/>
      <c r="M19" s="1"/>
    </row>
    <row r="20" spans="2:13" x14ac:dyDescent="0.2">
      <c r="B20" s="20"/>
      <c r="C20" s="445" t="s">
        <v>16</v>
      </c>
      <c r="D20" s="445"/>
      <c r="E20" s="31">
        <v>0</v>
      </c>
      <c r="F20" s="30">
        <v>0</v>
      </c>
      <c r="G20" s="23"/>
      <c r="H20" s="445" t="s">
        <v>17</v>
      </c>
      <c r="I20" s="445"/>
      <c r="J20" s="30">
        <v>0</v>
      </c>
      <c r="K20" s="30">
        <v>0</v>
      </c>
      <c r="L20" s="19"/>
      <c r="M20" s="1"/>
    </row>
    <row r="21" spans="2:13" x14ac:dyDescent="0.2">
      <c r="B21" s="20"/>
      <c r="C21" s="445" t="s">
        <v>18</v>
      </c>
      <c r="D21" s="445"/>
      <c r="E21" s="30">
        <v>9018.66</v>
      </c>
      <c r="F21" s="30">
        <v>96896.78</v>
      </c>
      <c r="G21" s="23"/>
      <c r="H21" s="445" t="s">
        <v>19</v>
      </c>
      <c r="I21" s="445"/>
      <c r="J21" s="30">
        <v>0</v>
      </c>
      <c r="K21" s="30">
        <v>0</v>
      </c>
      <c r="L21" s="19"/>
      <c r="M21" s="1"/>
    </row>
    <row r="22" spans="2:13" x14ac:dyDescent="0.2">
      <c r="B22" s="20"/>
      <c r="C22" s="445" t="s">
        <v>20</v>
      </c>
      <c r="D22" s="445"/>
      <c r="E22" s="30">
        <v>0</v>
      </c>
      <c r="F22" s="30">
        <v>0</v>
      </c>
      <c r="G22" s="23"/>
      <c r="H22" s="445" t="s">
        <v>21</v>
      </c>
      <c r="I22" s="445"/>
      <c r="J22" s="30">
        <v>0</v>
      </c>
      <c r="K22" s="30">
        <v>0</v>
      </c>
      <c r="L22" s="19"/>
      <c r="M22" s="1"/>
    </row>
    <row r="23" spans="2:13" x14ac:dyDescent="0.2">
      <c r="B23" s="20"/>
      <c r="C23" s="445" t="s">
        <v>22</v>
      </c>
      <c r="D23" s="445"/>
      <c r="E23" s="30">
        <v>0</v>
      </c>
      <c r="F23" s="30">
        <v>0</v>
      </c>
      <c r="G23" s="23"/>
      <c r="H23" s="445" t="s">
        <v>23</v>
      </c>
      <c r="I23" s="445"/>
      <c r="J23" s="30">
        <v>0</v>
      </c>
      <c r="K23" s="30">
        <v>0</v>
      </c>
      <c r="L23" s="19"/>
      <c r="M23" s="1"/>
    </row>
    <row r="24" spans="2:13" x14ac:dyDescent="0.2">
      <c r="B24" s="20"/>
      <c r="C24" s="32"/>
      <c r="D24" s="33"/>
      <c r="E24" s="34"/>
      <c r="F24" s="35"/>
      <c r="G24" s="23"/>
      <c r="H24" s="445" t="s">
        <v>24</v>
      </c>
      <c r="I24" s="445"/>
      <c r="J24" s="30">
        <v>0</v>
      </c>
      <c r="K24" s="30">
        <v>0</v>
      </c>
      <c r="L24" s="19"/>
      <c r="M24" s="1"/>
    </row>
    <row r="25" spans="2:13" x14ac:dyDescent="0.2">
      <c r="B25" s="36"/>
      <c r="C25" s="440" t="s">
        <v>25</v>
      </c>
      <c r="D25" s="440"/>
      <c r="E25" s="37">
        <f>SUM(E17:E24)</f>
        <v>497557393.73000002</v>
      </c>
      <c r="F25" s="37">
        <f>SUM(F17:F24)</f>
        <v>371668321.33999997</v>
      </c>
      <c r="G25" s="38"/>
      <c r="H25" s="25"/>
      <c r="I25" s="24"/>
      <c r="J25" s="39"/>
      <c r="K25" s="39"/>
      <c r="L25" s="19"/>
      <c r="M25" s="1"/>
    </row>
    <row r="26" spans="2:13" x14ac:dyDescent="0.2">
      <c r="B26" s="36"/>
      <c r="C26" s="25"/>
      <c r="D26" s="40"/>
      <c r="E26" s="39"/>
      <c r="F26" s="39"/>
      <c r="G26" s="38"/>
      <c r="H26" s="440" t="s">
        <v>26</v>
      </c>
      <c r="I26" s="440"/>
      <c r="J26" s="37">
        <f>SUM(J17:J25)</f>
        <v>270560241.93000001</v>
      </c>
      <c r="K26" s="37">
        <f>SUM(K17:K25)</f>
        <v>248053879.37</v>
      </c>
      <c r="L26" s="19"/>
      <c r="M26" s="1"/>
    </row>
    <row r="27" spans="2:13" x14ac:dyDescent="0.2">
      <c r="B27" s="20"/>
      <c r="C27" s="32"/>
      <c r="D27" s="32"/>
      <c r="E27" s="35"/>
      <c r="F27" s="35"/>
      <c r="G27" s="23"/>
      <c r="H27" s="41"/>
      <c r="I27" s="33"/>
      <c r="J27" s="35"/>
      <c r="K27" s="35"/>
      <c r="L27" s="19"/>
      <c r="M27" s="1"/>
    </row>
    <row r="28" spans="2:13" x14ac:dyDescent="0.2">
      <c r="B28" s="20"/>
      <c r="C28" s="440" t="s">
        <v>27</v>
      </c>
      <c r="D28" s="440"/>
      <c r="E28" s="42"/>
      <c r="F28" s="42"/>
      <c r="G28" s="23"/>
      <c r="H28" s="440" t="s">
        <v>28</v>
      </c>
      <c r="I28" s="440"/>
      <c r="J28" s="42"/>
      <c r="K28" s="42"/>
      <c r="L28" s="19"/>
      <c r="M28" s="1"/>
    </row>
    <row r="29" spans="2:13" x14ac:dyDescent="0.2">
      <c r="B29" s="20"/>
      <c r="C29" s="32"/>
      <c r="D29" s="32"/>
      <c r="E29" s="35"/>
      <c r="F29" s="35"/>
      <c r="G29" s="23"/>
      <c r="H29" s="32"/>
      <c r="I29" s="33"/>
      <c r="J29" s="35"/>
      <c r="K29" s="35"/>
      <c r="L29" s="19"/>
      <c r="M29" s="1"/>
    </row>
    <row r="30" spans="2:13" x14ac:dyDescent="0.2">
      <c r="B30" s="20"/>
      <c r="C30" s="445" t="s">
        <v>29</v>
      </c>
      <c r="D30" s="445"/>
      <c r="E30" s="30">
        <v>0</v>
      </c>
      <c r="F30" s="30">
        <v>0</v>
      </c>
      <c r="G30" s="23"/>
      <c r="H30" s="445" t="s">
        <v>30</v>
      </c>
      <c r="I30" s="445"/>
      <c r="J30" s="30">
        <v>0</v>
      </c>
      <c r="K30" s="30">
        <v>0</v>
      </c>
      <c r="L30" s="19"/>
      <c r="M30" s="1"/>
    </row>
    <row r="31" spans="2:13" x14ac:dyDescent="0.2">
      <c r="B31" s="20"/>
      <c r="C31" s="445" t="s">
        <v>31</v>
      </c>
      <c r="D31" s="445"/>
      <c r="E31" s="30">
        <v>0</v>
      </c>
      <c r="F31" s="30">
        <v>0</v>
      </c>
      <c r="G31" s="23"/>
      <c r="H31" s="445" t="s">
        <v>32</v>
      </c>
      <c r="I31" s="445"/>
      <c r="J31" s="30">
        <v>0</v>
      </c>
      <c r="K31" s="30">
        <v>0</v>
      </c>
      <c r="L31" s="19"/>
      <c r="M31" s="1"/>
    </row>
    <row r="32" spans="2:13" x14ac:dyDescent="0.2">
      <c r="B32" s="20"/>
      <c r="C32" s="445" t="s">
        <v>33</v>
      </c>
      <c r="D32" s="445"/>
      <c r="E32" s="30">
        <v>5962393697.25</v>
      </c>
      <c r="F32" s="30">
        <v>5775182846.5200005</v>
      </c>
      <c r="G32" s="23"/>
      <c r="H32" s="445" t="s">
        <v>34</v>
      </c>
      <c r="I32" s="445"/>
      <c r="J32" s="30">
        <v>79181290.299999997</v>
      </c>
      <c r="K32" s="30">
        <v>103074681.62</v>
      </c>
      <c r="L32" s="19"/>
      <c r="M32" s="1"/>
    </row>
    <row r="33" spans="2:13" x14ac:dyDescent="0.2">
      <c r="B33" s="20"/>
      <c r="C33" s="445" t="s">
        <v>35</v>
      </c>
      <c r="D33" s="445"/>
      <c r="E33" s="30">
        <v>235688888.43000001</v>
      </c>
      <c r="F33" s="30">
        <v>150271681.63</v>
      </c>
      <c r="G33" s="23"/>
      <c r="H33" s="445" t="s">
        <v>36</v>
      </c>
      <c r="I33" s="445"/>
      <c r="J33" s="30">
        <v>0</v>
      </c>
      <c r="K33" s="30">
        <v>0</v>
      </c>
      <c r="L33" s="19"/>
      <c r="M33" s="1"/>
    </row>
    <row r="34" spans="2:13" x14ac:dyDescent="0.2">
      <c r="B34" s="20"/>
      <c r="C34" s="445" t="s">
        <v>37</v>
      </c>
      <c r="D34" s="445"/>
      <c r="E34" s="30">
        <v>5755800</v>
      </c>
      <c r="F34" s="30">
        <v>2784000</v>
      </c>
      <c r="G34" s="23"/>
      <c r="H34" s="445" t="s">
        <v>38</v>
      </c>
      <c r="I34" s="445"/>
      <c r="J34" s="30">
        <v>0</v>
      </c>
      <c r="K34" s="30">
        <v>0</v>
      </c>
      <c r="L34" s="19"/>
      <c r="M34" s="1"/>
    </row>
    <row r="35" spans="2:13" x14ac:dyDescent="0.2">
      <c r="B35" s="20"/>
      <c r="C35" s="445" t="s">
        <v>39</v>
      </c>
      <c r="D35" s="445"/>
      <c r="E35" s="31">
        <v>-322917040.39999998</v>
      </c>
      <c r="F35" s="30">
        <v>-284730226.12</v>
      </c>
      <c r="G35" s="23"/>
      <c r="H35" s="445" t="s">
        <v>40</v>
      </c>
      <c r="I35" s="445"/>
      <c r="J35" s="30">
        <v>31653729</v>
      </c>
      <c r="K35" s="30">
        <v>15441165</v>
      </c>
      <c r="L35" s="19"/>
      <c r="M35" s="1"/>
    </row>
    <row r="36" spans="2:13" x14ac:dyDescent="0.2">
      <c r="B36" s="20"/>
      <c r="C36" s="445" t="s">
        <v>41</v>
      </c>
      <c r="D36" s="445"/>
      <c r="E36" s="30">
        <v>0</v>
      </c>
      <c r="F36" s="30">
        <v>0</v>
      </c>
      <c r="G36" s="23"/>
      <c r="H36" s="32"/>
      <c r="I36" s="43"/>
      <c r="J36" s="35"/>
      <c r="K36" s="35"/>
      <c r="L36" s="19"/>
      <c r="M36" s="1"/>
    </row>
    <row r="37" spans="2:13" x14ac:dyDescent="0.2">
      <c r="B37" s="20"/>
      <c r="C37" s="445" t="s">
        <v>42</v>
      </c>
      <c r="D37" s="445"/>
      <c r="E37" s="30">
        <v>0</v>
      </c>
      <c r="F37" s="30">
        <v>0</v>
      </c>
      <c r="G37" s="23"/>
      <c r="H37" s="440" t="s">
        <v>43</v>
      </c>
      <c r="I37" s="440"/>
      <c r="J37" s="37">
        <f>SUM(J30:J36)</f>
        <v>110835019.3</v>
      </c>
      <c r="K37" s="37">
        <f>SUM(K30:K36)</f>
        <v>118515846.62</v>
      </c>
      <c r="L37" s="19"/>
      <c r="M37" s="1"/>
    </row>
    <row r="38" spans="2:13" x14ac:dyDescent="0.2">
      <c r="B38" s="20"/>
      <c r="C38" s="445" t="s">
        <v>44</v>
      </c>
      <c r="D38" s="445"/>
      <c r="E38" s="30">
        <v>0</v>
      </c>
      <c r="F38" s="30">
        <v>0</v>
      </c>
      <c r="G38" s="23"/>
      <c r="H38" s="25"/>
      <c r="I38" s="40"/>
      <c r="J38" s="39"/>
      <c r="K38" s="39"/>
      <c r="L38" s="19"/>
      <c r="M38" s="1"/>
    </row>
    <row r="39" spans="2:13" x14ac:dyDescent="0.2">
      <c r="B39" s="20"/>
      <c r="C39" s="32"/>
      <c r="D39" s="33"/>
      <c r="E39" s="35"/>
      <c r="F39" s="35"/>
      <c r="G39" s="23"/>
      <c r="H39" s="440" t="s">
        <v>45</v>
      </c>
      <c r="I39" s="440"/>
      <c r="J39" s="37">
        <f>+J37+J26</f>
        <v>381395261.23000002</v>
      </c>
      <c r="K39" s="37">
        <f>K26+K37</f>
        <v>366569725.99000001</v>
      </c>
      <c r="L39" s="19"/>
      <c r="M39" s="1"/>
    </row>
    <row r="40" spans="2:13" x14ac:dyDescent="0.2">
      <c r="B40" s="36"/>
      <c r="C40" s="440" t="s">
        <v>46</v>
      </c>
      <c r="D40" s="440"/>
      <c r="E40" s="37">
        <f>SUM(E30:E39)</f>
        <v>5880921345.2800007</v>
      </c>
      <c r="F40" s="37">
        <f>SUM(F30:F39)</f>
        <v>5643508302.0300007</v>
      </c>
      <c r="G40" s="38"/>
      <c r="H40" s="25"/>
      <c r="I40" s="44"/>
      <c r="J40" s="39"/>
      <c r="K40" s="39"/>
      <c r="L40" s="19"/>
      <c r="M40" s="1"/>
    </row>
    <row r="41" spans="2:13" x14ac:dyDescent="0.2">
      <c r="B41" s="20"/>
      <c r="C41" s="32"/>
      <c r="D41" s="25"/>
      <c r="E41" s="35"/>
      <c r="F41" s="35"/>
      <c r="G41" s="23"/>
      <c r="H41" s="446" t="s">
        <v>47</v>
      </c>
      <c r="I41" s="446"/>
      <c r="J41" s="35"/>
      <c r="K41" s="35"/>
      <c r="L41" s="19"/>
      <c r="M41" s="1"/>
    </row>
    <row r="42" spans="2:13" x14ac:dyDescent="0.2">
      <c r="B42" s="20"/>
      <c r="C42" s="440" t="s">
        <v>48</v>
      </c>
      <c r="D42" s="440"/>
      <c r="E42" s="37">
        <f>+E40+E25</f>
        <v>6378478739.0100002</v>
      </c>
      <c r="F42" s="37">
        <f>F25+F40</f>
        <v>6015176623.3700008</v>
      </c>
      <c r="G42" s="23"/>
      <c r="H42" s="25"/>
      <c r="I42" s="45"/>
      <c r="J42" s="35"/>
      <c r="K42" s="35"/>
      <c r="L42" s="19"/>
      <c r="M42" s="1"/>
    </row>
    <row r="43" spans="2:13" x14ac:dyDescent="0.2">
      <c r="B43" s="20"/>
      <c r="C43" s="32"/>
      <c r="D43" s="32"/>
      <c r="E43" s="35"/>
      <c r="F43" s="35"/>
      <c r="G43" s="23"/>
      <c r="H43" s="440" t="s">
        <v>49</v>
      </c>
      <c r="I43" s="440"/>
      <c r="J43" s="37">
        <f>SUM(J45:J47)</f>
        <v>0</v>
      </c>
      <c r="K43" s="37">
        <f>SUM(K45:K47)</f>
        <v>0</v>
      </c>
      <c r="L43" s="19"/>
      <c r="M43" s="1"/>
    </row>
    <row r="44" spans="2:13" x14ac:dyDescent="0.2">
      <c r="B44" s="20"/>
      <c r="C44" s="32"/>
      <c r="D44" s="32"/>
      <c r="E44" s="35"/>
      <c r="F44" s="35"/>
      <c r="G44" s="23"/>
      <c r="H44" s="32"/>
      <c r="I44" s="22"/>
      <c r="J44" s="35"/>
      <c r="K44" s="35"/>
      <c r="L44" s="19"/>
      <c r="M44" s="1"/>
    </row>
    <row r="45" spans="2:13" x14ac:dyDescent="0.2">
      <c r="B45" s="20"/>
      <c r="C45" s="32"/>
      <c r="D45" s="32"/>
      <c r="E45" s="35"/>
      <c r="F45" s="35"/>
      <c r="G45" s="23"/>
      <c r="H45" s="445" t="s">
        <v>50</v>
      </c>
      <c r="I45" s="445"/>
      <c r="J45" s="30">
        <v>0</v>
      </c>
      <c r="K45" s="30">
        <v>0</v>
      </c>
      <c r="L45" s="19"/>
      <c r="M45" s="1"/>
    </row>
    <row r="46" spans="2:13" x14ac:dyDescent="0.2">
      <c r="B46" s="20"/>
      <c r="C46" s="32"/>
      <c r="D46" s="46"/>
      <c r="E46" s="47"/>
      <c r="F46" s="35"/>
      <c r="G46" s="23"/>
      <c r="H46" s="445" t="s">
        <v>51</v>
      </c>
      <c r="I46" s="445"/>
      <c r="J46" s="30">
        <v>0</v>
      </c>
      <c r="K46" s="30">
        <v>0</v>
      </c>
      <c r="L46" s="19"/>
      <c r="M46" s="1"/>
    </row>
    <row r="47" spans="2:13" x14ac:dyDescent="0.2">
      <c r="B47" s="20"/>
      <c r="C47" s="32"/>
      <c r="D47" s="46"/>
      <c r="E47" s="48"/>
      <c r="F47" s="35"/>
      <c r="G47" s="23"/>
      <c r="H47" s="445" t="s">
        <v>52</v>
      </c>
      <c r="I47" s="445"/>
      <c r="J47" s="30">
        <v>0</v>
      </c>
      <c r="K47" s="30">
        <v>0</v>
      </c>
      <c r="L47" s="19"/>
      <c r="M47" s="1"/>
    </row>
    <row r="48" spans="2:13" x14ac:dyDescent="0.2">
      <c r="B48" s="20"/>
      <c r="C48" s="32"/>
      <c r="D48" s="46"/>
      <c r="E48" s="48"/>
      <c r="F48" s="35"/>
      <c r="G48" s="23"/>
      <c r="H48" s="32"/>
      <c r="I48" s="22"/>
      <c r="J48" s="35"/>
      <c r="K48" s="35"/>
      <c r="L48" s="19"/>
      <c r="M48" s="1"/>
    </row>
    <row r="49" spans="2:13" x14ac:dyDescent="0.2">
      <c r="B49" s="20"/>
      <c r="C49" s="32"/>
      <c r="D49" s="46"/>
      <c r="E49" s="48"/>
      <c r="F49" s="35"/>
      <c r="G49" s="23"/>
      <c r="H49" s="440" t="s">
        <v>53</v>
      </c>
      <c r="I49" s="440"/>
      <c r="J49" s="37">
        <f>SUM(J51:J55)</f>
        <v>5997083477.7800007</v>
      </c>
      <c r="K49" s="37">
        <f>SUM(K51:K55)</f>
        <v>5648606897.3800001</v>
      </c>
      <c r="L49" s="19"/>
      <c r="M49" s="1"/>
    </row>
    <row r="50" spans="2:13" x14ac:dyDescent="0.2">
      <c r="B50" s="20"/>
      <c r="C50" s="32"/>
      <c r="D50" s="46"/>
      <c r="E50" s="48"/>
      <c r="F50" s="35"/>
      <c r="G50" s="23"/>
      <c r="H50" s="25"/>
      <c r="I50" s="22"/>
      <c r="J50" s="49"/>
      <c r="K50" s="49"/>
      <c r="L50" s="19"/>
      <c r="M50" s="1"/>
    </row>
    <row r="51" spans="2:13" x14ac:dyDescent="0.2">
      <c r="B51" s="20"/>
      <c r="C51" s="32"/>
      <c r="D51" s="46"/>
      <c r="E51" s="48"/>
      <c r="F51" s="35"/>
      <c r="G51" s="23"/>
      <c r="H51" s="445" t="s">
        <v>54</v>
      </c>
      <c r="I51" s="445"/>
      <c r="J51" s="50">
        <v>457337298.90000099</v>
      </c>
      <c r="K51" s="30">
        <v>347577633.44</v>
      </c>
      <c r="L51" s="19"/>
      <c r="M51" s="1"/>
    </row>
    <row r="52" spans="2:13" x14ac:dyDescent="0.2">
      <c r="B52" s="20"/>
      <c r="C52" s="32"/>
      <c r="D52" s="46"/>
      <c r="E52" s="48"/>
      <c r="F52" s="35"/>
      <c r="G52" s="23"/>
      <c r="H52" s="445" t="s">
        <v>55</v>
      </c>
      <c r="I52" s="445"/>
      <c r="J52" s="30">
        <v>5648606897.3800001</v>
      </c>
      <c r="K52" s="30">
        <v>6056711146.4300003</v>
      </c>
      <c r="L52" s="19"/>
      <c r="M52" s="1"/>
    </row>
    <row r="53" spans="2:13" x14ac:dyDescent="0.2">
      <c r="B53" s="20"/>
      <c r="C53" s="32"/>
      <c r="D53" s="46"/>
      <c r="E53" s="48"/>
      <c r="F53" s="35"/>
      <c r="G53" s="23"/>
      <c r="H53" s="445" t="s">
        <v>56</v>
      </c>
      <c r="I53" s="445"/>
      <c r="J53" s="30">
        <v>0</v>
      </c>
      <c r="K53" s="30">
        <v>0</v>
      </c>
      <c r="L53" s="19"/>
      <c r="M53" s="1"/>
    </row>
    <row r="54" spans="2:13" x14ac:dyDescent="0.2">
      <c r="B54" s="20"/>
      <c r="C54" s="32"/>
      <c r="D54" s="32"/>
      <c r="E54" s="35"/>
      <c r="F54" s="35"/>
      <c r="G54" s="23"/>
      <c r="H54" s="445" t="s">
        <v>57</v>
      </c>
      <c r="I54" s="445"/>
      <c r="J54" s="30">
        <v>0</v>
      </c>
      <c r="K54" s="30">
        <v>0</v>
      </c>
      <c r="L54" s="19"/>
      <c r="M54" s="1"/>
    </row>
    <row r="55" spans="2:13" x14ac:dyDescent="0.2">
      <c r="B55" s="20"/>
      <c r="C55" s="32"/>
      <c r="D55" s="32"/>
      <c r="E55" s="35"/>
      <c r="F55" s="35"/>
      <c r="G55" s="23"/>
      <c r="H55" s="445" t="s">
        <v>58</v>
      </c>
      <c r="I55" s="445"/>
      <c r="J55" s="30">
        <v>-108860718.5</v>
      </c>
      <c r="K55" s="30">
        <v>-755681882.49000001</v>
      </c>
      <c r="L55" s="19"/>
      <c r="M55" s="1"/>
    </row>
    <row r="56" spans="2:13" x14ac:dyDescent="0.2">
      <c r="B56" s="20"/>
      <c r="C56" s="32"/>
      <c r="D56" s="32"/>
      <c r="E56" s="35"/>
      <c r="F56" s="35"/>
      <c r="G56" s="23"/>
      <c r="H56" s="32"/>
      <c r="I56" s="22"/>
      <c r="J56" s="35"/>
      <c r="K56" s="35"/>
      <c r="L56" s="19"/>
      <c r="M56" s="1"/>
    </row>
    <row r="57" spans="2:13" x14ac:dyDescent="0.2">
      <c r="B57" s="20"/>
      <c r="C57" s="32"/>
      <c r="D57" s="32"/>
      <c r="E57" s="35"/>
      <c r="F57" s="35"/>
      <c r="G57" s="23"/>
      <c r="H57" s="440" t="s">
        <v>59</v>
      </c>
      <c r="I57" s="440"/>
      <c r="J57" s="37">
        <f>SUM(J59:J60)</f>
        <v>0</v>
      </c>
      <c r="K57" s="37">
        <f>SUM(K59:K60)</f>
        <v>0</v>
      </c>
      <c r="L57" s="19"/>
      <c r="M57" s="1"/>
    </row>
    <row r="58" spans="2:13" x14ac:dyDescent="0.2">
      <c r="B58" s="20"/>
      <c r="C58" s="32"/>
      <c r="D58" s="32"/>
      <c r="E58" s="35"/>
      <c r="F58" s="35"/>
      <c r="G58" s="23"/>
      <c r="H58" s="32"/>
      <c r="I58" s="22"/>
      <c r="J58" s="35"/>
      <c r="K58" s="35"/>
      <c r="L58" s="19"/>
      <c r="M58" s="1"/>
    </row>
    <row r="59" spans="2:13" x14ac:dyDescent="0.2">
      <c r="B59" s="20"/>
      <c r="C59" s="32"/>
      <c r="D59" s="32"/>
      <c r="E59" s="51"/>
      <c r="F59" s="51"/>
      <c r="G59" s="23"/>
      <c r="H59" s="445" t="s">
        <v>60</v>
      </c>
      <c r="I59" s="445"/>
      <c r="J59" s="30">
        <v>0</v>
      </c>
      <c r="K59" s="30">
        <v>0</v>
      </c>
      <c r="L59" s="19"/>
      <c r="M59" s="1"/>
    </row>
    <row r="60" spans="2:13" x14ac:dyDescent="0.2">
      <c r="B60" s="20"/>
      <c r="C60" s="32"/>
      <c r="D60" s="32"/>
      <c r="E60" s="51"/>
      <c r="F60" s="51"/>
      <c r="G60" s="23"/>
      <c r="H60" s="445" t="s">
        <v>61</v>
      </c>
      <c r="I60" s="445"/>
      <c r="J60" s="30">
        <v>0</v>
      </c>
      <c r="K60" s="30">
        <v>0</v>
      </c>
      <c r="L60" s="19"/>
      <c r="M60" s="1"/>
    </row>
    <row r="61" spans="2:13" x14ac:dyDescent="0.2">
      <c r="B61" s="20"/>
      <c r="C61" s="32"/>
      <c r="D61" s="32"/>
      <c r="E61" s="51"/>
      <c r="F61" s="51"/>
      <c r="G61" s="23"/>
      <c r="H61" s="32"/>
      <c r="I61" s="52"/>
      <c r="J61" s="35"/>
      <c r="K61" s="35"/>
      <c r="L61" s="19"/>
      <c r="M61" s="1"/>
    </row>
    <row r="62" spans="2:13" x14ac:dyDescent="0.2">
      <c r="B62" s="20"/>
      <c r="C62" s="32"/>
      <c r="D62" s="32"/>
      <c r="E62" s="51"/>
      <c r="F62" s="51"/>
      <c r="G62" s="23"/>
      <c r="H62" s="440" t="s">
        <v>62</v>
      </c>
      <c r="I62" s="440"/>
      <c r="J62" s="37">
        <f>J43+J49+J57</f>
        <v>5997083477.7800007</v>
      </c>
      <c r="K62" s="37">
        <f>K43+K49+K57</f>
        <v>5648606897.3800001</v>
      </c>
      <c r="L62" s="19"/>
      <c r="M62" s="1"/>
    </row>
    <row r="63" spans="2:13" x14ac:dyDescent="0.2">
      <c r="B63" s="20"/>
      <c r="C63" s="32"/>
      <c r="D63" s="32"/>
      <c r="E63" s="51"/>
      <c r="F63" s="51"/>
      <c r="G63" s="23"/>
      <c r="H63" s="32"/>
      <c r="I63" s="22"/>
      <c r="J63" s="35"/>
      <c r="K63" s="35"/>
      <c r="L63" s="19"/>
      <c r="M63" s="1"/>
    </row>
    <row r="64" spans="2:13" x14ac:dyDescent="0.2">
      <c r="B64" s="20"/>
      <c r="C64" s="32"/>
      <c r="D64" s="32"/>
      <c r="E64" s="51"/>
      <c r="F64" s="51"/>
      <c r="G64" s="23"/>
      <c r="H64" s="440" t="s">
        <v>63</v>
      </c>
      <c r="I64" s="440"/>
      <c r="J64" s="37">
        <f>J62+J39</f>
        <v>6378478739.0100002</v>
      </c>
      <c r="K64" s="37">
        <f>K62+K39</f>
        <v>6015176623.3699999</v>
      </c>
      <c r="L64" s="19"/>
      <c r="M64" s="1"/>
    </row>
    <row r="65" spans="2:13" x14ac:dyDescent="0.2">
      <c r="B65" s="53"/>
      <c r="C65" s="54"/>
      <c r="D65" s="54"/>
      <c r="E65" s="54"/>
      <c r="F65" s="54"/>
      <c r="G65" s="55"/>
      <c r="H65" s="54"/>
      <c r="I65" s="54"/>
      <c r="J65" s="56"/>
      <c r="K65" s="56"/>
      <c r="L65" s="57"/>
      <c r="M65" s="1"/>
    </row>
    <row r="66" spans="2:13" x14ac:dyDescent="0.2">
      <c r="B66" s="1"/>
      <c r="C66" s="441" t="s">
        <v>64</v>
      </c>
      <c r="D66" s="441"/>
      <c r="E66" s="441"/>
      <c r="F66" s="441"/>
      <c r="G66" s="441"/>
      <c r="H66" s="441"/>
      <c r="I66" s="441"/>
      <c r="J66" s="441"/>
      <c r="K66" s="441"/>
      <c r="L66" s="1"/>
      <c r="M66" s="1"/>
    </row>
    <row r="67" spans="2:13" x14ac:dyDescent="0.2">
      <c r="B67" s="1"/>
      <c r="C67" s="22"/>
      <c r="D67" s="58"/>
      <c r="E67" s="59"/>
      <c r="F67" s="59"/>
      <c r="G67" s="1"/>
      <c r="H67" s="60"/>
      <c r="I67" s="61"/>
      <c r="J67" s="59"/>
      <c r="K67" s="59"/>
      <c r="L67" s="1"/>
      <c r="M67" s="1"/>
    </row>
    <row r="68" spans="2:13" x14ac:dyDescent="0.2">
      <c r="B68" s="1"/>
      <c r="C68" s="22"/>
      <c r="D68" s="58"/>
      <c r="E68" s="59"/>
      <c r="F68" s="59"/>
      <c r="G68" s="1"/>
      <c r="H68" s="60"/>
      <c r="I68" s="61"/>
      <c r="J68" s="59"/>
      <c r="K68" s="59"/>
      <c r="L68" s="1"/>
      <c r="M68" s="1"/>
    </row>
    <row r="69" spans="2:13" x14ac:dyDescent="0.2">
      <c r="B69" s="1"/>
      <c r="C69" s="22"/>
      <c r="D69" s="58" t="s">
        <v>65</v>
      </c>
      <c r="E69" s="59"/>
      <c r="F69" s="59"/>
      <c r="G69" s="1" t="s">
        <v>66</v>
      </c>
      <c r="H69" s="60"/>
      <c r="I69" s="61"/>
      <c r="J69" s="60"/>
      <c r="K69" s="61"/>
      <c r="L69" s="1"/>
      <c r="M69" s="1"/>
    </row>
    <row r="70" spans="2:13" x14ac:dyDescent="0.2">
      <c r="B70" s="1"/>
      <c r="C70" s="62"/>
      <c r="D70" s="442" t="s">
        <v>67</v>
      </c>
      <c r="E70" s="442"/>
      <c r="F70" s="59"/>
      <c r="G70" s="59"/>
      <c r="H70" s="443" t="s">
        <v>68</v>
      </c>
      <c r="I70" s="443"/>
      <c r="J70" s="444" t="s">
        <v>69</v>
      </c>
      <c r="K70" s="444"/>
      <c r="L70" s="1"/>
      <c r="M70" s="1"/>
    </row>
    <row r="71" spans="2:13" x14ac:dyDescent="0.2">
      <c r="B71" s="1"/>
      <c r="C71" s="63"/>
      <c r="D71" s="438" t="s">
        <v>70</v>
      </c>
      <c r="E71" s="438"/>
      <c r="F71" s="64"/>
      <c r="G71" s="64"/>
      <c r="H71" s="439" t="s">
        <v>71</v>
      </c>
      <c r="I71" s="439"/>
      <c r="J71" s="438" t="s">
        <v>72</v>
      </c>
      <c r="K71" s="438"/>
      <c r="L71" s="1"/>
      <c r="M71" s="1"/>
    </row>
    <row r="72" spans="2:13" s="6" customFormat="1" x14ac:dyDescent="0.2"/>
    <row r="73" spans="2:13" ht="12" customHeight="1" x14ac:dyDescent="0.2"/>
  </sheetData>
  <mergeCells count="74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1:D31"/>
    <mergeCell ref="H31:I31"/>
    <mergeCell ref="C32:D32"/>
    <mergeCell ref="H32:I32"/>
    <mergeCell ref="C33:D33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D71:E71"/>
    <mergeCell ref="H71:I71"/>
    <mergeCell ref="J71:K71"/>
    <mergeCell ref="H62:I62"/>
    <mergeCell ref="H64:I64"/>
    <mergeCell ref="C66:K66"/>
    <mergeCell ref="D70:E70"/>
    <mergeCell ref="H70:I70"/>
    <mergeCell ref="J70:K70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541"/>
  <sheetViews>
    <sheetView workbookViewId="0">
      <selection activeCell="G2" sqref="G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59.42578125" customWidth="1"/>
    <col min="4" max="5" width="15.85546875" customWidth="1"/>
    <col min="6" max="7" width="15.42578125" customWidth="1"/>
    <col min="8" max="8" width="15.85546875" customWidth="1"/>
    <col min="9" max="9" width="15.5703125" customWidth="1"/>
    <col min="10" max="10" width="2.7109375" customWidth="1"/>
    <col min="11" max="11" width="11.42578125" hidden="1" customWidth="1"/>
  </cols>
  <sheetData>
    <row r="1" spans="2:9" ht="20.25" customHeight="1" x14ac:dyDescent="0.25"/>
    <row r="2" spans="2:9" ht="24.75" customHeight="1" x14ac:dyDescent="0.25"/>
    <row r="3" spans="2:9" ht="20.25" customHeight="1" x14ac:dyDescent="0.25"/>
    <row r="4" spans="2:9" x14ac:dyDescent="0.25">
      <c r="B4" s="543" t="s">
        <v>0</v>
      </c>
      <c r="C4" s="543"/>
      <c r="D4" s="543"/>
      <c r="E4" s="543"/>
      <c r="F4" s="543"/>
      <c r="G4" s="543"/>
      <c r="H4" s="543"/>
      <c r="I4" s="543"/>
    </row>
    <row r="5" spans="2:9" x14ac:dyDescent="0.25">
      <c r="B5" s="543" t="s">
        <v>272</v>
      </c>
      <c r="C5" s="543"/>
      <c r="D5" s="543"/>
      <c r="E5" s="543"/>
      <c r="F5" s="543"/>
      <c r="G5" s="543"/>
      <c r="H5" s="543"/>
      <c r="I5" s="543"/>
    </row>
    <row r="6" spans="2:9" x14ac:dyDescent="0.25">
      <c r="B6" s="543" t="s">
        <v>273</v>
      </c>
      <c r="C6" s="543"/>
      <c r="D6" s="543"/>
      <c r="E6" s="543"/>
      <c r="F6" s="543"/>
      <c r="G6" s="543"/>
      <c r="H6" s="543"/>
      <c r="I6" s="543"/>
    </row>
    <row r="7" spans="2:9" x14ac:dyDescent="0.25">
      <c r="B7" s="543" t="s">
        <v>94</v>
      </c>
      <c r="C7" s="543"/>
      <c r="D7" s="543"/>
      <c r="E7" s="543"/>
      <c r="F7" s="543"/>
      <c r="G7" s="543"/>
      <c r="H7" s="543"/>
      <c r="I7" s="543"/>
    </row>
    <row r="8" spans="2:9" x14ac:dyDescent="0.25">
      <c r="B8" s="543" t="s">
        <v>235</v>
      </c>
      <c r="C8" s="543"/>
      <c r="D8" s="543"/>
      <c r="E8" s="543"/>
      <c r="F8" s="543"/>
      <c r="G8" s="543"/>
      <c r="H8" s="543"/>
      <c r="I8" s="543"/>
    </row>
    <row r="9" spans="2:9" ht="20.25" customHeight="1" x14ac:dyDescent="0.25">
      <c r="B9" s="332"/>
      <c r="C9" s="332"/>
      <c r="D9" s="332"/>
      <c r="E9" s="332"/>
      <c r="F9" s="332"/>
      <c r="G9" s="332"/>
      <c r="H9" s="332"/>
      <c r="I9" s="332"/>
    </row>
    <row r="10" spans="2:9" x14ac:dyDescent="0.25">
      <c r="B10" s="513" t="s">
        <v>75</v>
      </c>
      <c r="C10" s="544"/>
      <c r="D10" s="519" t="s">
        <v>274</v>
      </c>
      <c r="E10" s="520"/>
      <c r="F10" s="520"/>
      <c r="G10" s="520"/>
      <c r="H10" s="521"/>
      <c r="I10" s="522" t="s">
        <v>275</v>
      </c>
    </row>
    <row r="11" spans="2:9" ht="24.75" x14ac:dyDescent="0.25">
      <c r="B11" s="515"/>
      <c r="C11" s="545"/>
      <c r="D11" s="276" t="s">
        <v>276</v>
      </c>
      <c r="E11" s="277" t="s">
        <v>277</v>
      </c>
      <c r="F11" s="276" t="s">
        <v>241</v>
      </c>
      <c r="G11" s="276" t="s">
        <v>242</v>
      </c>
      <c r="H11" s="276" t="s">
        <v>278</v>
      </c>
      <c r="I11" s="522"/>
    </row>
    <row r="12" spans="2:9" x14ac:dyDescent="0.25">
      <c r="B12" s="517"/>
      <c r="C12" s="546"/>
      <c r="D12" s="278">
        <v>1</v>
      </c>
      <c r="E12" s="278">
        <v>2</v>
      </c>
      <c r="F12" s="278" t="s">
        <v>279</v>
      </c>
      <c r="G12" s="278">
        <v>4</v>
      </c>
      <c r="H12" s="278">
        <v>5</v>
      </c>
      <c r="I12" s="278" t="s">
        <v>280</v>
      </c>
    </row>
    <row r="13" spans="2:9" x14ac:dyDescent="0.25">
      <c r="B13" s="541" t="s">
        <v>218</v>
      </c>
      <c r="C13" s="542"/>
      <c r="D13" s="334">
        <f t="shared" ref="D13:I13" si="0">SUM(D14:D20)</f>
        <v>614022104</v>
      </c>
      <c r="E13" s="334">
        <f t="shared" si="0"/>
        <v>10525625.9</v>
      </c>
      <c r="F13" s="334">
        <f t="shared" si="0"/>
        <v>624547729.89999998</v>
      </c>
      <c r="G13" s="335">
        <f t="shared" si="0"/>
        <v>612757813.17999995</v>
      </c>
      <c r="H13" s="336">
        <f t="shared" si="0"/>
        <v>611321475.28999996</v>
      </c>
      <c r="I13" s="334">
        <f t="shared" si="0"/>
        <v>11789916.720000012</v>
      </c>
    </row>
    <row r="14" spans="2:9" x14ac:dyDescent="0.25">
      <c r="B14" s="353"/>
      <c r="C14" s="354" t="s">
        <v>281</v>
      </c>
      <c r="D14" s="337">
        <v>376709557</v>
      </c>
      <c r="E14" s="337">
        <v>-11124849.310000001</v>
      </c>
      <c r="F14" s="338">
        <f t="shared" ref="F14:F20" si="1">D14+E14</f>
        <v>365584707.69</v>
      </c>
      <c r="G14" s="339">
        <v>362622814.06999999</v>
      </c>
      <c r="H14" s="340">
        <v>362622051.06999999</v>
      </c>
      <c r="I14" s="338">
        <f t="shared" ref="I14:I64" si="2">+F14-G14</f>
        <v>2961893.6200000048</v>
      </c>
    </row>
    <row r="15" spans="2:9" x14ac:dyDescent="0.25">
      <c r="B15" s="353"/>
      <c r="C15" s="354" t="s">
        <v>282</v>
      </c>
      <c r="D15" s="337">
        <v>0</v>
      </c>
      <c r="E15" s="337">
        <v>0</v>
      </c>
      <c r="F15" s="338">
        <f t="shared" si="1"/>
        <v>0</v>
      </c>
      <c r="G15" s="341">
        <v>0</v>
      </c>
      <c r="H15" s="337">
        <v>0</v>
      </c>
      <c r="I15" s="338">
        <f t="shared" si="2"/>
        <v>0</v>
      </c>
    </row>
    <row r="16" spans="2:9" x14ac:dyDescent="0.25">
      <c r="B16" s="353"/>
      <c r="C16" s="354" t="s">
        <v>283</v>
      </c>
      <c r="D16" s="337">
        <v>69682127</v>
      </c>
      <c r="E16" s="342">
        <v>3111466.85</v>
      </c>
      <c r="F16" s="338">
        <f t="shared" si="1"/>
        <v>72793593.849999994</v>
      </c>
      <c r="G16" s="343">
        <v>66911838.270000003</v>
      </c>
      <c r="H16" s="344">
        <v>66910257.270000003</v>
      </c>
      <c r="I16" s="338">
        <f t="shared" si="2"/>
        <v>5881755.5799999908</v>
      </c>
    </row>
    <row r="17" spans="2:9" x14ac:dyDescent="0.25">
      <c r="B17" s="353"/>
      <c r="C17" s="354" t="s">
        <v>284</v>
      </c>
      <c r="D17" s="337">
        <v>11917006</v>
      </c>
      <c r="E17" s="337">
        <v>1413051.98</v>
      </c>
      <c r="F17" s="338">
        <f t="shared" si="1"/>
        <v>13330057.98</v>
      </c>
      <c r="G17" s="341">
        <v>12876382.859999999</v>
      </c>
      <c r="H17" s="337">
        <v>11713130.640000001</v>
      </c>
      <c r="I17" s="338">
        <f t="shared" si="2"/>
        <v>453675.12000000104</v>
      </c>
    </row>
    <row r="18" spans="2:9" x14ac:dyDescent="0.25">
      <c r="B18" s="353"/>
      <c r="C18" s="354" t="s">
        <v>285</v>
      </c>
      <c r="D18" s="337">
        <v>143717852</v>
      </c>
      <c r="E18" s="342">
        <v>17704299.120000001</v>
      </c>
      <c r="F18" s="338">
        <f t="shared" si="1"/>
        <v>161422151.12</v>
      </c>
      <c r="G18" s="341">
        <v>159782415.97999999</v>
      </c>
      <c r="H18" s="337">
        <v>159513529.31</v>
      </c>
      <c r="I18" s="338">
        <f t="shared" si="2"/>
        <v>1639735.1400000155</v>
      </c>
    </row>
    <row r="19" spans="2:9" x14ac:dyDescent="0.25">
      <c r="B19" s="353"/>
      <c r="C19" s="354" t="s">
        <v>286</v>
      </c>
      <c r="D19" s="337">
        <v>0</v>
      </c>
      <c r="E19" s="337">
        <v>0</v>
      </c>
      <c r="F19" s="338">
        <f t="shared" si="1"/>
        <v>0</v>
      </c>
      <c r="G19" s="341">
        <v>0</v>
      </c>
      <c r="H19" s="337">
        <v>0</v>
      </c>
      <c r="I19" s="338">
        <f t="shared" si="2"/>
        <v>0</v>
      </c>
    </row>
    <row r="20" spans="2:9" x14ac:dyDescent="0.25">
      <c r="B20" s="353"/>
      <c r="C20" s="354" t="s">
        <v>287</v>
      </c>
      <c r="D20" s="337">
        <v>11995562</v>
      </c>
      <c r="E20" s="337">
        <v>-578342.74</v>
      </c>
      <c r="F20" s="338">
        <f t="shared" si="1"/>
        <v>11417219.26</v>
      </c>
      <c r="G20" s="341">
        <v>10564362</v>
      </c>
      <c r="H20" s="337">
        <v>10562507</v>
      </c>
      <c r="I20" s="338">
        <f t="shared" si="2"/>
        <v>852857.25999999978</v>
      </c>
    </row>
    <row r="21" spans="2:9" x14ac:dyDescent="0.25">
      <c r="B21" s="541" t="s">
        <v>150</v>
      </c>
      <c r="C21" s="542"/>
      <c r="D21" s="334">
        <f t="shared" ref="D21:I21" si="3">SUM(D22:D30)</f>
        <v>128626062</v>
      </c>
      <c r="E21" s="334">
        <f t="shared" si="3"/>
        <v>39653339.850000009</v>
      </c>
      <c r="F21" s="334">
        <f t="shared" si="3"/>
        <v>168279401.85000002</v>
      </c>
      <c r="G21" s="335">
        <f t="shared" si="3"/>
        <v>159164233.71000001</v>
      </c>
      <c r="H21" s="334">
        <f t="shared" si="3"/>
        <v>150614530.63000003</v>
      </c>
      <c r="I21" s="334">
        <f t="shared" si="3"/>
        <v>9115168.1399999987</v>
      </c>
    </row>
    <row r="22" spans="2:9" ht="24" x14ac:dyDescent="0.25">
      <c r="B22" s="353"/>
      <c r="C22" s="354" t="s">
        <v>288</v>
      </c>
      <c r="D22" s="337">
        <v>6161796</v>
      </c>
      <c r="E22" s="337">
        <v>715378.77</v>
      </c>
      <c r="F22" s="338">
        <f t="shared" ref="F22:F64" si="4">D22+E22</f>
        <v>6877174.7699999996</v>
      </c>
      <c r="G22" s="341">
        <v>6802666.1500000004</v>
      </c>
      <c r="H22" s="337">
        <v>5936173.9400000004</v>
      </c>
      <c r="I22" s="338">
        <f t="shared" si="2"/>
        <v>74508.61999999918</v>
      </c>
    </row>
    <row r="23" spans="2:9" x14ac:dyDescent="0.25">
      <c r="B23" s="353"/>
      <c r="C23" s="354" t="s">
        <v>289</v>
      </c>
      <c r="D23" s="337">
        <v>308160</v>
      </c>
      <c r="E23" s="337">
        <v>292772.47999999998</v>
      </c>
      <c r="F23" s="338">
        <f t="shared" si="4"/>
        <v>600932.48</v>
      </c>
      <c r="G23" s="341">
        <v>586083.15</v>
      </c>
      <c r="H23" s="337">
        <v>582081.15</v>
      </c>
      <c r="I23" s="338">
        <f t="shared" si="2"/>
        <v>14849.329999999958</v>
      </c>
    </row>
    <row r="24" spans="2:9" x14ac:dyDescent="0.25">
      <c r="B24" s="353"/>
      <c r="C24" s="354" t="s">
        <v>290</v>
      </c>
      <c r="D24" s="337">
        <v>0</v>
      </c>
      <c r="E24" s="337">
        <v>0</v>
      </c>
      <c r="F24" s="338">
        <f t="shared" si="4"/>
        <v>0</v>
      </c>
      <c r="G24" s="341">
        <v>0</v>
      </c>
      <c r="H24" s="337">
        <v>0</v>
      </c>
      <c r="I24" s="338">
        <f t="shared" si="2"/>
        <v>0</v>
      </c>
    </row>
    <row r="25" spans="2:9" x14ac:dyDescent="0.25">
      <c r="B25" s="353"/>
      <c r="C25" s="354" t="s">
        <v>291</v>
      </c>
      <c r="D25" s="337">
        <v>55139061</v>
      </c>
      <c r="E25" s="337">
        <v>11967418.050000001</v>
      </c>
      <c r="F25" s="338">
        <f t="shared" si="4"/>
        <v>67106479.049999997</v>
      </c>
      <c r="G25" s="341">
        <v>62326809.560000002</v>
      </c>
      <c r="H25" s="337">
        <v>56389920.409999996</v>
      </c>
      <c r="I25" s="338">
        <f t="shared" si="2"/>
        <v>4779669.4899999946</v>
      </c>
    </row>
    <row r="26" spans="2:9" x14ac:dyDescent="0.25">
      <c r="B26" s="353"/>
      <c r="C26" s="354" t="s">
        <v>292</v>
      </c>
      <c r="D26" s="337">
        <v>14400</v>
      </c>
      <c r="E26" s="337">
        <v>58310.400000000001</v>
      </c>
      <c r="F26" s="338">
        <f t="shared" si="4"/>
        <v>72710.399999999994</v>
      </c>
      <c r="G26" s="341">
        <v>67512.350000000006</v>
      </c>
      <c r="H26" s="337">
        <v>67512.350000000006</v>
      </c>
      <c r="I26" s="338">
        <f t="shared" si="2"/>
        <v>5198.0499999999884</v>
      </c>
    </row>
    <row r="27" spans="2:9" x14ac:dyDescent="0.25">
      <c r="B27" s="353"/>
      <c r="C27" s="354" t="s">
        <v>293</v>
      </c>
      <c r="D27" s="337">
        <v>53405050</v>
      </c>
      <c r="E27" s="337">
        <v>17242145.010000002</v>
      </c>
      <c r="F27" s="338">
        <f t="shared" si="4"/>
        <v>70647195.010000005</v>
      </c>
      <c r="G27" s="341">
        <v>68435863.829999998</v>
      </c>
      <c r="H27" s="337">
        <v>68323874.549999997</v>
      </c>
      <c r="I27" s="338">
        <f t="shared" si="2"/>
        <v>2211331.1800000072</v>
      </c>
    </row>
    <row r="28" spans="2:9" x14ac:dyDescent="0.25">
      <c r="B28" s="353"/>
      <c r="C28" s="354" t="s">
        <v>294</v>
      </c>
      <c r="D28" s="337">
        <v>5393090</v>
      </c>
      <c r="E28" s="337">
        <v>6817304.2400000002</v>
      </c>
      <c r="F28" s="338">
        <f t="shared" si="4"/>
        <v>12210394.24</v>
      </c>
      <c r="G28" s="341">
        <v>10667752.460000001</v>
      </c>
      <c r="H28" s="337">
        <v>9077592.5600000005</v>
      </c>
      <c r="I28" s="338">
        <f t="shared" si="2"/>
        <v>1542641.7799999993</v>
      </c>
    </row>
    <row r="29" spans="2:9" x14ac:dyDescent="0.25">
      <c r="B29" s="353"/>
      <c r="C29" s="354" t="s">
        <v>295</v>
      </c>
      <c r="D29" s="337">
        <v>0</v>
      </c>
      <c r="E29" s="337">
        <v>672070.13</v>
      </c>
      <c r="F29" s="338">
        <f t="shared" si="4"/>
        <v>672070.13</v>
      </c>
      <c r="G29" s="341">
        <v>672032.3</v>
      </c>
      <c r="H29" s="337">
        <v>672032.3</v>
      </c>
      <c r="I29" s="338">
        <f t="shared" si="2"/>
        <v>37.82999999995809</v>
      </c>
    </row>
    <row r="30" spans="2:9" x14ac:dyDescent="0.25">
      <c r="B30" s="353"/>
      <c r="C30" s="354" t="s">
        <v>296</v>
      </c>
      <c r="D30" s="337">
        <v>8204505</v>
      </c>
      <c r="E30" s="337">
        <v>1887940.77</v>
      </c>
      <c r="F30" s="338">
        <f t="shared" si="4"/>
        <v>10092445.77</v>
      </c>
      <c r="G30" s="342">
        <v>9605513.9100000001</v>
      </c>
      <c r="H30" s="344">
        <v>9565343.3699999992</v>
      </c>
      <c r="I30" s="338">
        <f t="shared" si="2"/>
        <v>486931.8599999994</v>
      </c>
    </row>
    <row r="31" spans="2:9" x14ac:dyDescent="0.25">
      <c r="B31" s="541" t="s">
        <v>152</v>
      </c>
      <c r="C31" s="542"/>
      <c r="D31" s="334">
        <f t="shared" ref="D31:I31" si="5">SUM(D32:D40)</f>
        <v>353885395</v>
      </c>
      <c r="E31" s="334">
        <f t="shared" si="5"/>
        <v>60857309.74000001</v>
      </c>
      <c r="F31" s="334">
        <f t="shared" si="5"/>
        <v>414742704.74000007</v>
      </c>
      <c r="G31" s="335">
        <f t="shared" si="5"/>
        <v>402637997</v>
      </c>
      <c r="H31" s="334">
        <f t="shared" si="5"/>
        <v>397942464.38999999</v>
      </c>
      <c r="I31" s="334">
        <f t="shared" si="5"/>
        <v>12104707.740000017</v>
      </c>
    </row>
    <row r="32" spans="2:9" x14ac:dyDescent="0.25">
      <c r="B32" s="353"/>
      <c r="C32" s="354" t="s">
        <v>297</v>
      </c>
      <c r="D32" s="337">
        <v>99888000</v>
      </c>
      <c r="E32" s="337">
        <v>9003757.5800000001</v>
      </c>
      <c r="F32" s="338">
        <f t="shared" si="4"/>
        <v>108891757.58</v>
      </c>
      <c r="G32" s="341">
        <v>108831878.38</v>
      </c>
      <c r="H32" s="337">
        <v>108831878.38</v>
      </c>
      <c r="I32" s="338">
        <f t="shared" si="2"/>
        <v>59879.20000000298</v>
      </c>
    </row>
    <row r="33" spans="2:9" x14ac:dyDescent="0.25">
      <c r="B33" s="353"/>
      <c r="C33" s="354" t="s">
        <v>298</v>
      </c>
      <c r="D33" s="337">
        <v>26200632</v>
      </c>
      <c r="E33" s="337">
        <v>-4893254.9000000004</v>
      </c>
      <c r="F33" s="338">
        <f t="shared" si="4"/>
        <v>21307377.100000001</v>
      </c>
      <c r="G33" s="341">
        <v>21273735.109999999</v>
      </c>
      <c r="H33" s="337">
        <v>21273735.109999999</v>
      </c>
      <c r="I33" s="338">
        <f t="shared" si="2"/>
        <v>33641.990000002086</v>
      </c>
    </row>
    <row r="34" spans="2:9" x14ac:dyDescent="0.25">
      <c r="B34" s="353"/>
      <c r="C34" s="354" t="s">
        <v>299</v>
      </c>
      <c r="D34" s="337">
        <v>11392260</v>
      </c>
      <c r="E34" s="337">
        <v>41771034.950000003</v>
      </c>
      <c r="F34" s="338">
        <f t="shared" si="4"/>
        <v>53163294.950000003</v>
      </c>
      <c r="G34" s="341">
        <v>49255438.530000001</v>
      </c>
      <c r="H34" s="337">
        <v>48387526.530000001</v>
      </c>
      <c r="I34" s="338">
        <f t="shared" si="2"/>
        <v>3907856.4200000018</v>
      </c>
    </row>
    <row r="35" spans="2:9" x14ac:dyDescent="0.25">
      <c r="B35" s="353"/>
      <c r="C35" s="354" t="s">
        <v>300</v>
      </c>
      <c r="D35" s="337">
        <v>8527360</v>
      </c>
      <c r="E35" s="337">
        <v>1192654.25</v>
      </c>
      <c r="F35" s="338">
        <f t="shared" si="4"/>
        <v>9720014.25</v>
      </c>
      <c r="G35" s="341">
        <v>9730001.4900000002</v>
      </c>
      <c r="H35" s="337">
        <v>9730001.4900000002</v>
      </c>
      <c r="I35" s="338">
        <f t="shared" si="2"/>
        <v>-9987.2400000002235</v>
      </c>
    </row>
    <row r="36" spans="2:9" x14ac:dyDescent="0.25">
      <c r="B36" s="353"/>
      <c r="C36" s="354" t="s">
        <v>301</v>
      </c>
      <c r="D36" s="337">
        <v>160830443</v>
      </c>
      <c r="E36" s="337">
        <v>3400795.47</v>
      </c>
      <c r="F36" s="338">
        <f t="shared" si="4"/>
        <v>164231238.47</v>
      </c>
      <c r="G36" s="341">
        <v>160843557.94999999</v>
      </c>
      <c r="H36" s="337">
        <v>160109006.63999999</v>
      </c>
      <c r="I36" s="338">
        <f t="shared" si="2"/>
        <v>3387680.5200000107</v>
      </c>
    </row>
    <row r="37" spans="2:9" x14ac:dyDescent="0.25">
      <c r="B37" s="353"/>
      <c r="C37" s="354" t="s">
        <v>302</v>
      </c>
      <c r="D37" s="337">
        <v>10842000</v>
      </c>
      <c r="E37" s="337">
        <v>-124.07</v>
      </c>
      <c r="F37" s="338">
        <f t="shared" si="4"/>
        <v>10841875.93</v>
      </c>
      <c r="G37" s="341">
        <v>10649195.890000001</v>
      </c>
      <c r="H37" s="337">
        <v>10492595.890000001</v>
      </c>
      <c r="I37" s="338">
        <f t="shared" si="2"/>
        <v>192680.03999999911</v>
      </c>
    </row>
    <row r="38" spans="2:9" x14ac:dyDescent="0.25">
      <c r="B38" s="353"/>
      <c r="C38" s="354" t="s">
        <v>303</v>
      </c>
      <c r="D38" s="337">
        <v>622200</v>
      </c>
      <c r="E38" s="337">
        <v>399603.24</v>
      </c>
      <c r="F38" s="338">
        <f t="shared" si="4"/>
        <v>1021803.24</v>
      </c>
      <c r="G38" s="342">
        <v>1009722.6</v>
      </c>
      <c r="H38" s="344">
        <v>893559.29</v>
      </c>
      <c r="I38" s="338">
        <f t="shared" si="2"/>
        <v>12080.640000000014</v>
      </c>
    </row>
    <row r="39" spans="2:9" x14ac:dyDescent="0.25">
      <c r="B39" s="353"/>
      <c r="C39" s="354" t="s">
        <v>304</v>
      </c>
      <c r="D39" s="337">
        <v>20643100</v>
      </c>
      <c r="E39" s="337">
        <v>9471250.6600000001</v>
      </c>
      <c r="F39" s="338">
        <f t="shared" si="4"/>
        <v>30114350.66</v>
      </c>
      <c r="G39" s="341">
        <v>25632967.93</v>
      </c>
      <c r="H39" s="337">
        <v>22812661.940000001</v>
      </c>
      <c r="I39" s="338">
        <f t="shared" si="2"/>
        <v>4481382.7300000004</v>
      </c>
    </row>
    <row r="40" spans="2:9" x14ac:dyDescent="0.25">
      <c r="B40" s="353"/>
      <c r="C40" s="354" t="s">
        <v>305</v>
      </c>
      <c r="D40" s="337">
        <v>14939400</v>
      </c>
      <c r="E40" s="337">
        <v>511592.56</v>
      </c>
      <c r="F40" s="338">
        <f t="shared" si="4"/>
        <v>15450992.560000001</v>
      </c>
      <c r="G40" s="341">
        <v>15411499.119999999</v>
      </c>
      <c r="H40" s="337">
        <v>15411499.119999999</v>
      </c>
      <c r="I40" s="338">
        <f t="shared" si="2"/>
        <v>39493.440000001341</v>
      </c>
    </row>
    <row r="41" spans="2:9" x14ac:dyDescent="0.25">
      <c r="B41" s="541" t="s">
        <v>253</v>
      </c>
      <c r="C41" s="542"/>
      <c r="D41" s="334">
        <f t="shared" ref="D41:I41" si="6">SUM(D42:D50)</f>
        <v>84045667.319999993</v>
      </c>
      <c r="E41" s="334">
        <f t="shared" si="6"/>
        <v>-9336307.0299999993</v>
      </c>
      <c r="F41" s="334">
        <f t="shared" si="6"/>
        <v>74709360.289999992</v>
      </c>
      <c r="G41" s="335">
        <f t="shared" si="6"/>
        <v>69547950.5</v>
      </c>
      <c r="H41" s="334">
        <f t="shared" si="6"/>
        <v>67889369.030000001</v>
      </c>
      <c r="I41" s="334">
        <f t="shared" si="6"/>
        <v>5161409.7899999917</v>
      </c>
    </row>
    <row r="42" spans="2:9" x14ac:dyDescent="0.25">
      <c r="B42" s="353"/>
      <c r="C42" s="354" t="s">
        <v>157</v>
      </c>
      <c r="D42" s="337">
        <v>0</v>
      </c>
      <c r="E42" s="337">
        <v>0</v>
      </c>
      <c r="F42" s="338">
        <f t="shared" si="4"/>
        <v>0</v>
      </c>
      <c r="G42" s="341">
        <v>0</v>
      </c>
      <c r="H42" s="337">
        <v>0</v>
      </c>
      <c r="I42" s="338">
        <f t="shared" si="2"/>
        <v>0</v>
      </c>
    </row>
    <row r="43" spans="2:9" x14ac:dyDescent="0.25">
      <c r="B43" s="353"/>
      <c r="C43" s="354" t="s">
        <v>159</v>
      </c>
      <c r="D43" s="337">
        <v>0</v>
      </c>
      <c r="E43" s="337">
        <v>0</v>
      </c>
      <c r="F43" s="338">
        <f t="shared" si="4"/>
        <v>0</v>
      </c>
      <c r="G43" s="341">
        <v>0</v>
      </c>
      <c r="H43" s="337">
        <v>0</v>
      </c>
      <c r="I43" s="338">
        <f t="shared" si="2"/>
        <v>0</v>
      </c>
    </row>
    <row r="44" spans="2:9" x14ac:dyDescent="0.25">
      <c r="B44" s="353"/>
      <c r="C44" s="354" t="s">
        <v>161</v>
      </c>
      <c r="D44" s="337">
        <v>0</v>
      </c>
      <c r="E44" s="337">
        <v>0</v>
      </c>
      <c r="F44" s="338">
        <f t="shared" si="4"/>
        <v>0</v>
      </c>
      <c r="G44" s="341">
        <v>0</v>
      </c>
      <c r="H44" s="337">
        <v>0</v>
      </c>
      <c r="I44" s="338">
        <f t="shared" si="2"/>
        <v>0</v>
      </c>
    </row>
    <row r="45" spans="2:9" x14ac:dyDescent="0.25">
      <c r="B45" s="353"/>
      <c r="C45" s="354" t="s">
        <v>162</v>
      </c>
      <c r="D45" s="337">
        <v>83805667.319999993</v>
      </c>
      <c r="E45" s="337">
        <v>-9196307.0299999993</v>
      </c>
      <c r="F45" s="338">
        <f t="shared" si="4"/>
        <v>74609360.289999992</v>
      </c>
      <c r="G45" s="342">
        <v>69483950.5</v>
      </c>
      <c r="H45" s="344">
        <v>67825369.030000001</v>
      </c>
      <c r="I45" s="338">
        <f t="shared" si="2"/>
        <v>5125409.7899999917</v>
      </c>
    </row>
    <row r="46" spans="2:9" x14ac:dyDescent="0.25">
      <c r="B46" s="353"/>
      <c r="C46" s="354" t="s">
        <v>164</v>
      </c>
      <c r="D46" s="337">
        <v>0</v>
      </c>
      <c r="E46" s="337">
        <v>0</v>
      </c>
      <c r="F46" s="338">
        <f t="shared" si="4"/>
        <v>0</v>
      </c>
      <c r="G46" s="341">
        <v>0</v>
      </c>
      <c r="H46" s="337">
        <v>0</v>
      </c>
      <c r="I46" s="338">
        <f t="shared" si="2"/>
        <v>0</v>
      </c>
    </row>
    <row r="47" spans="2:9" x14ac:dyDescent="0.25">
      <c r="B47" s="353"/>
      <c r="C47" s="354" t="s">
        <v>306</v>
      </c>
      <c r="D47" s="337">
        <v>0</v>
      </c>
      <c r="E47" s="337">
        <v>0</v>
      </c>
      <c r="F47" s="338">
        <f t="shared" si="4"/>
        <v>0</v>
      </c>
      <c r="G47" s="341">
        <v>0</v>
      </c>
      <c r="H47" s="337">
        <v>0</v>
      </c>
      <c r="I47" s="338">
        <f t="shared" si="2"/>
        <v>0</v>
      </c>
    </row>
    <row r="48" spans="2:9" x14ac:dyDescent="0.25">
      <c r="B48" s="353"/>
      <c r="C48" s="354" t="s">
        <v>168</v>
      </c>
      <c r="D48" s="337">
        <v>0</v>
      </c>
      <c r="E48" s="337">
        <v>0</v>
      </c>
      <c r="F48" s="338">
        <f t="shared" si="4"/>
        <v>0</v>
      </c>
      <c r="G48" s="341">
        <v>0</v>
      </c>
      <c r="H48" s="337">
        <v>0</v>
      </c>
      <c r="I48" s="338">
        <f t="shared" si="2"/>
        <v>0</v>
      </c>
    </row>
    <row r="49" spans="2:9" x14ac:dyDescent="0.25">
      <c r="B49" s="353"/>
      <c r="C49" s="354" t="s">
        <v>169</v>
      </c>
      <c r="D49" s="337">
        <v>240000</v>
      </c>
      <c r="E49" s="337">
        <v>-140000</v>
      </c>
      <c r="F49" s="338">
        <f t="shared" si="4"/>
        <v>100000</v>
      </c>
      <c r="G49" s="341">
        <v>64000</v>
      </c>
      <c r="H49" s="337">
        <v>64000</v>
      </c>
      <c r="I49" s="338">
        <f t="shared" si="2"/>
        <v>36000</v>
      </c>
    </row>
    <row r="50" spans="2:9" x14ac:dyDescent="0.25">
      <c r="B50" s="353"/>
      <c r="C50" s="354" t="s">
        <v>171</v>
      </c>
      <c r="D50" s="337">
        <v>0</v>
      </c>
      <c r="E50" s="337">
        <v>0</v>
      </c>
      <c r="F50" s="338">
        <f t="shared" si="4"/>
        <v>0</v>
      </c>
      <c r="G50" s="341">
        <v>0</v>
      </c>
      <c r="H50" s="337">
        <v>0</v>
      </c>
      <c r="I50" s="338">
        <f t="shared" si="2"/>
        <v>0</v>
      </c>
    </row>
    <row r="51" spans="2:9" x14ac:dyDescent="0.25">
      <c r="B51" s="541" t="s">
        <v>307</v>
      </c>
      <c r="C51" s="542"/>
      <c r="D51" s="334">
        <f t="shared" ref="D51:I51" si="7">SUM(D52:D60)</f>
        <v>11439428</v>
      </c>
      <c r="E51" s="334">
        <f t="shared" si="7"/>
        <v>115475327.57999998</v>
      </c>
      <c r="F51" s="334">
        <f t="shared" si="7"/>
        <v>126914755.57999998</v>
      </c>
      <c r="G51" s="335">
        <f t="shared" si="7"/>
        <v>88389006.799999997</v>
      </c>
      <c r="H51" s="334">
        <f t="shared" si="7"/>
        <v>82065467.25</v>
      </c>
      <c r="I51" s="334">
        <f t="shared" si="7"/>
        <v>38525748.779999994</v>
      </c>
    </row>
    <row r="52" spans="2:9" x14ac:dyDescent="0.25">
      <c r="B52" s="353"/>
      <c r="C52" s="354" t="s">
        <v>308</v>
      </c>
      <c r="D52" s="337">
        <v>1403428</v>
      </c>
      <c r="E52" s="337">
        <v>2920908.61</v>
      </c>
      <c r="F52" s="338">
        <f t="shared" si="4"/>
        <v>4324336.6099999994</v>
      </c>
      <c r="G52" s="341">
        <v>3826105.24</v>
      </c>
      <c r="H52" s="337">
        <v>3820537.24</v>
      </c>
      <c r="I52" s="338">
        <f t="shared" si="2"/>
        <v>498231.36999999918</v>
      </c>
    </row>
    <row r="53" spans="2:9" x14ac:dyDescent="0.25">
      <c r="B53" s="353"/>
      <c r="C53" s="354" t="s">
        <v>309</v>
      </c>
      <c r="D53" s="337">
        <v>275000</v>
      </c>
      <c r="E53" s="337">
        <v>2762776.6</v>
      </c>
      <c r="F53" s="338">
        <f t="shared" si="4"/>
        <v>3037776.6</v>
      </c>
      <c r="G53" s="341">
        <v>2407803.44</v>
      </c>
      <c r="H53" s="337">
        <v>2320165.44</v>
      </c>
      <c r="I53" s="338">
        <f t="shared" si="2"/>
        <v>629973.16000000015</v>
      </c>
    </row>
    <row r="54" spans="2:9" x14ac:dyDescent="0.25">
      <c r="B54" s="353"/>
      <c r="C54" s="354" t="s">
        <v>310</v>
      </c>
      <c r="D54" s="337">
        <v>0</v>
      </c>
      <c r="E54" s="337">
        <v>991921.88</v>
      </c>
      <c r="F54" s="338">
        <f t="shared" si="4"/>
        <v>991921.88</v>
      </c>
      <c r="G54" s="341">
        <v>991094.6</v>
      </c>
      <c r="H54" s="337">
        <v>991094.6</v>
      </c>
      <c r="I54" s="338">
        <f t="shared" si="2"/>
        <v>827.28000000002794</v>
      </c>
    </row>
    <row r="55" spans="2:9" x14ac:dyDescent="0.25">
      <c r="B55" s="353"/>
      <c r="C55" s="354" t="s">
        <v>311</v>
      </c>
      <c r="D55" s="337">
        <v>5113000</v>
      </c>
      <c r="E55" s="337">
        <v>33768917.229999997</v>
      </c>
      <c r="F55" s="338">
        <f t="shared" si="4"/>
        <v>38881917.229999997</v>
      </c>
      <c r="G55" s="341">
        <v>25702506.91</v>
      </c>
      <c r="H55" s="337">
        <v>25702506.91</v>
      </c>
      <c r="I55" s="338">
        <f t="shared" si="2"/>
        <v>13179410.319999997</v>
      </c>
    </row>
    <row r="56" spans="2:9" x14ac:dyDescent="0.25">
      <c r="B56" s="353"/>
      <c r="C56" s="354" t="s">
        <v>312</v>
      </c>
      <c r="D56" s="337">
        <v>0</v>
      </c>
      <c r="E56" s="337">
        <v>0</v>
      </c>
      <c r="F56" s="338">
        <f t="shared" si="4"/>
        <v>0</v>
      </c>
      <c r="G56" s="341">
        <v>0</v>
      </c>
      <c r="H56" s="337">
        <v>0</v>
      </c>
      <c r="I56" s="338">
        <f t="shared" si="2"/>
        <v>0</v>
      </c>
    </row>
    <row r="57" spans="2:9" x14ac:dyDescent="0.25">
      <c r="B57" s="353"/>
      <c r="C57" s="354" t="s">
        <v>313</v>
      </c>
      <c r="D57" s="337">
        <v>1864000</v>
      </c>
      <c r="E57" s="337">
        <v>74843003.189999998</v>
      </c>
      <c r="F57" s="338">
        <f t="shared" si="4"/>
        <v>76707003.189999998</v>
      </c>
      <c r="G57" s="341">
        <v>52489696.609999999</v>
      </c>
      <c r="H57" s="337">
        <v>46259363.060000002</v>
      </c>
      <c r="I57" s="338">
        <f t="shared" si="2"/>
        <v>24217306.579999998</v>
      </c>
    </row>
    <row r="58" spans="2:9" x14ac:dyDescent="0.25">
      <c r="B58" s="353"/>
      <c r="C58" s="354" t="s">
        <v>314</v>
      </c>
      <c r="D58" s="337">
        <v>0</v>
      </c>
      <c r="E58" s="337">
        <v>0</v>
      </c>
      <c r="F58" s="338">
        <f t="shared" si="4"/>
        <v>0</v>
      </c>
      <c r="G58" s="341">
        <v>0</v>
      </c>
      <c r="H58" s="337">
        <v>0</v>
      </c>
      <c r="I58" s="338">
        <f t="shared" si="2"/>
        <v>0</v>
      </c>
    </row>
    <row r="59" spans="2:9" x14ac:dyDescent="0.25">
      <c r="B59" s="353"/>
      <c r="C59" s="354" t="s">
        <v>315</v>
      </c>
      <c r="D59" s="337">
        <v>0</v>
      </c>
      <c r="E59" s="337">
        <v>0</v>
      </c>
      <c r="F59" s="338">
        <f t="shared" si="4"/>
        <v>0</v>
      </c>
      <c r="G59" s="341">
        <v>0</v>
      </c>
      <c r="H59" s="337">
        <v>0</v>
      </c>
      <c r="I59" s="338">
        <f t="shared" si="2"/>
        <v>0</v>
      </c>
    </row>
    <row r="60" spans="2:9" x14ac:dyDescent="0.25">
      <c r="B60" s="353"/>
      <c r="C60" s="354" t="s">
        <v>37</v>
      </c>
      <c r="D60" s="337">
        <v>2784000</v>
      </c>
      <c r="E60" s="337">
        <v>187800.07</v>
      </c>
      <c r="F60" s="338">
        <f t="shared" si="4"/>
        <v>2971800.07</v>
      </c>
      <c r="G60" s="341">
        <v>2971800</v>
      </c>
      <c r="H60" s="337">
        <v>2971800</v>
      </c>
      <c r="I60" s="338">
        <f t="shared" si="2"/>
        <v>6.9999999832361937E-2</v>
      </c>
    </row>
    <row r="61" spans="2:9" x14ac:dyDescent="0.25">
      <c r="B61" s="541" t="s">
        <v>193</v>
      </c>
      <c r="C61" s="542"/>
      <c r="D61" s="334">
        <f t="shared" ref="D61:I61" si="8">SUM(D62:D64)</f>
        <v>277308812.06</v>
      </c>
      <c r="E61" s="334">
        <f t="shared" si="8"/>
        <v>236032066.72</v>
      </c>
      <c r="F61" s="334">
        <f>SUM(F62:F64)</f>
        <v>513340878.77999997</v>
      </c>
      <c r="G61" s="335">
        <f t="shared" si="8"/>
        <v>294903365.34000003</v>
      </c>
      <c r="H61" s="334">
        <f t="shared" si="8"/>
        <v>246903007.37</v>
      </c>
      <c r="I61" s="334">
        <f t="shared" si="8"/>
        <v>218437513.44</v>
      </c>
    </row>
    <row r="62" spans="2:9" x14ac:dyDescent="0.25">
      <c r="B62" s="353"/>
      <c r="C62" s="354" t="s">
        <v>316</v>
      </c>
      <c r="D62" s="337">
        <v>187633392.96000001</v>
      </c>
      <c r="E62" s="337">
        <v>183630829.22999999</v>
      </c>
      <c r="F62" s="338">
        <f t="shared" si="4"/>
        <v>371264222.19</v>
      </c>
      <c r="G62" s="341">
        <v>212831037.53</v>
      </c>
      <c r="H62" s="337">
        <v>167227806.22</v>
      </c>
      <c r="I62" s="338">
        <f t="shared" si="2"/>
        <v>158433184.66</v>
      </c>
    </row>
    <row r="63" spans="2:9" x14ac:dyDescent="0.25">
      <c r="B63" s="353"/>
      <c r="C63" s="354" t="s">
        <v>317</v>
      </c>
      <c r="D63" s="337">
        <v>89675419.099999994</v>
      </c>
      <c r="E63" s="337">
        <v>52401237.490000002</v>
      </c>
      <c r="F63" s="338">
        <f t="shared" si="4"/>
        <v>142076656.59</v>
      </c>
      <c r="G63" s="341">
        <v>82072327.810000002</v>
      </c>
      <c r="H63" s="337">
        <v>79675201.150000006</v>
      </c>
      <c r="I63" s="338">
        <f t="shared" si="2"/>
        <v>60004328.780000001</v>
      </c>
    </row>
    <row r="64" spans="2:9" x14ac:dyDescent="0.25">
      <c r="B64" s="353"/>
      <c r="C64" s="354" t="s">
        <v>318</v>
      </c>
      <c r="D64" s="337">
        <v>0</v>
      </c>
      <c r="E64" s="337">
        <v>0</v>
      </c>
      <c r="F64" s="338">
        <f t="shared" si="4"/>
        <v>0</v>
      </c>
      <c r="G64" s="341">
        <v>0</v>
      </c>
      <c r="H64" s="337">
        <v>0</v>
      </c>
      <c r="I64" s="338">
        <f t="shared" si="2"/>
        <v>0</v>
      </c>
    </row>
    <row r="65" spans="2:9" x14ac:dyDescent="0.25">
      <c r="B65" s="541" t="s">
        <v>319</v>
      </c>
      <c r="C65" s="542"/>
      <c r="D65" s="334">
        <f t="shared" ref="D65:I65" si="9">SUM(D66:D72)</f>
        <v>0</v>
      </c>
      <c r="E65" s="334">
        <f t="shared" si="9"/>
        <v>0</v>
      </c>
      <c r="F65" s="334">
        <f t="shared" si="9"/>
        <v>0</v>
      </c>
      <c r="G65" s="335">
        <f t="shared" si="9"/>
        <v>0</v>
      </c>
      <c r="H65" s="334">
        <f t="shared" si="9"/>
        <v>0</v>
      </c>
      <c r="I65" s="334">
        <f t="shared" si="9"/>
        <v>0</v>
      </c>
    </row>
    <row r="66" spans="2:9" x14ac:dyDescent="0.25">
      <c r="B66" s="353"/>
      <c r="C66" s="354" t="s">
        <v>320</v>
      </c>
      <c r="D66" s="337">
        <v>0</v>
      </c>
      <c r="E66" s="337">
        <v>0</v>
      </c>
      <c r="F66" s="338">
        <f t="shared" ref="F66:F72" si="10">D66+E66</f>
        <v>0</v>
      </c>
      <c r="G66" s="341">
        <v>0</v>
      </c>
      <c r="H66" s="337">
        <v>0</v>
      </c>
      <c r="I66" s="338">
        <f t="shared" ref="I66:I84" si="11">F66-G66</f>
        <v>0</v>
      </c>
    </row>
    <row r="67" spans="2:9" x14ac:dyDescent="0.25">
      <c r="B67" s="353"/>
      <c r="C67" s="354" t="s">
        <v>321</v>
      </c>
      <c r="D67" s="337">
        <v>0</v>
      </c>
      <c r="E67" s="337">
        <v>0</v>
      </c>
      <c r="F67" s="338">
        <f t="shared" si="10"/>
        <v>0</v>
      </c>
      <c r="G67" s="341">
        <v>0</v>
      </c>
      <c r="H67" s="337">
        <v>0</v>
      </c>
      <c r="I67" s="338">
        <f t="shared" si="11"/>
        <v>0</v>
      </c>
    </row>
    <row r="68" spans="2:9" x14ac:dyDescent="0.25">
      <c r="B68" s="353"/>
      <c r="C68" s="354" t="s">
        <v>322</v>
      </c>
      <c r="D68" s="337">
        <v>0</v>
      </c>
      <c r="E68" s="337">
        <v>0</v>
      </c>
      <c r="F68" s="338">
        <f t="shared" si="10"/>
        <v>0</v>
      </c>
      <c r="G68" s="341">
        <v>0</v>
      </c>
      <c r="H68" s="337">
        <v>0</v>
      </c>
      <c r="I68" s="338">
        <f t="shared" si="11"/>
        <v>0</v>
      </c>
    </row>
    <row r="69" spans="2:9" x14ac:dyDescent="0.25">
      <c r="B69" s="353"/>
      <c r="C69" s="354" t="s">
        <v>323</v>
      </c>
      <c r="D69" s="337">
        <v>0</v>
      </c>
      <c r="E69" s="337">
        <v>0</v>
      </c>
      <c r="F69" s="338">
        <f t="shared" si="10"/>
        <v>0</v>
      </c>
      <c r="G69" s="341">
        <v>0</v>
      </c>
      <c r="H69" s="337">
        <v>0</v>
      </c>
      <c r="I69" s="338">
        <f t="shared" si="11"/>
        <v>0</v>
      </c>
    </row>
    <row r="70" spans="2:9" x14ac:dyDescent="0.25">
      <c r="B70" s="353"/>
      <c r="C70" s="354" t="s">
        <v>324</v>
      </c>
      <c r="D70" s="337">
        <v>0</v>
      </c>
      <c r="E70" s="337">
        <v>0</v>
      </c>
      <c r="F70" s="338">
        <f t="shared" si="10"/>
        <v>0</v>
      </c>
      <c r="G70" s="341">
        <v>0</v>
      </c>
      <c r="H70" s="337">
        <v>0</v>
      </c>
      <c r="I70" s="338">
        <f t="shared" si="11"/>
        <v>0</v>
      </c>
    </row>
    <row r="71" spans="2:9" x14ac:dyDescent="0.25">
      <c r="B71" s="353"/>
      <c r="C71" s="354" t="s">
        <v>325</v>
      </c>
      <c r="D71" s="337">
        <v>0</v>
      </c>
      <c r="E71" s="337">
        <v>0</v>
      </c>
      <c r="F71" s="338">
        <f t="shared" si="10"/>
        <v>0</v>
      </c>
      <c r="G71" s="341">
        <v>0</v>
      </c>
      <c r="H71" s="337">
        <v>0</v>
      </c>
      <c r="I71" s="338">
        <f t="shared" si="11"/>
        <v>0</v>
      </c>
    </row>
    <row r="72" spans="2:9" x14ac:dyDescent="0.25">
      <c r="B72" s="353"/>
      <c r="C72" s="354" t="s">
        <v>326</v>
      </c>
      <c r="D72" s="337">
        <v>0</v>
      </c>
      <c r="E72" s="337">
        <v>0</v>
      </c>
      <c r="F72" s="338">
        <f t="shared" si="10"/>
        <v>0</v>
      </c>
      <c r="G72" s="341">
        <v>0</v>
      </c>
      <c r="H72" s="337">
        <v>0</v>
      </c>
      <c r="I72" s="338">
        <f t="shared" si="11"/>
        <v>0</v>
      </c>
    </row>
    <row r="73" spans="2:9" x14ac:dyDescent="0.25">
      <c r="B73" s="541" t="s">
        <v>165</v>
      </c>
      <c r="C73" s="542"/>
      <c r="D73" s="334">
        <f t="shared" ref="D73:I73" si="12">SUM(D74:D76)</f>
        <v>5743224</v>
      </c>
      <c r="E73" s="334">
        <f t="shared" si="12"/>
        <v>329078</v>
      </c>
      <c r="F73" s="334">
        <f t="shared" si="12"/>
        <v>6072302</v>
      </c>
      <c r="G73" s="335">
        <f t="shared" si="12"/>
        <v>6072302</v>
      </c>
      <c r="H73" s="334">
        <f t="shared" si="12"/>
        <v>6072302</v>
      </c>
      <c r="I73" s="334">
        <f t="shared" si="12"/>
        <v>0</v>
      </c>
    </row>
    <row r="74" spans="2:9" x14ac:dyDescent="0.25">
      <c r="B74" s="353"/>
      <c r="C74" s="354" t="s">
        <v>175</v>
      </c>
      <c r="D74" s="337">
        <v>0</v>
      </c>
      <c r="E74" s="337">
        <v>0</v>
      </c>
      <c r="F74" s="338">
        <f>D74+E74</f>
        <v>0</v>
      </c>
      <c r="G74" s="341">
        <v>0</v>
      </c>
      <c r="H74" s="337">
        <v>0</v>
      </c>
      <c r="I74" s="338">
        <f t="shared" si="11"/>
        <v>0</v>
      </c>
    </row>
    <row r="75" spans="2:9" x14ac:dyDescent="0.25">
      <c r="B75" s="353"/>
      <c r="C75" s="354" t="s">
        <v>50</v>
      </c>
      <c r="D75" s="337">
        <v>0</v>
      </c>
      <c r="E75" s="337">
        <v>0</v>
      </c>
      <c r="F75" s="338">
        <f t="shared" ref="F75:F76" si="13">D75+E75</f>
        <v>0</v>
      </c>
      <c r="G75" s="341">
        <v>0</v>
      </c>
      <c r="H75" s="337">
        <v>0</v>
      </c>
      <c r="I75" s="338">
        <f t="shared" si="11"/>
        <v>0</v>
      </c>
    </row>
    <row r="76" spans="2:9" x14ac:dyDescent="0.25">
      <c r="B76" s="353"/>
      <c r="C76" s="354" t="s">
        <v>178</v>
      </c>
      <c r="D76" s="337">
        <v>5743224</v>
      </c>
      <c r="E76" s="337">
        <v>329078</v>
      </c>
      <c r="F76" s="338">
        <f t="shared" si="13"/>
        <v>6072302</v>
      </c>
      <c r="G76" s="341">
        <v>6072302</v>
      </c>
      <c r="H76" s="337">
        <v>6072302</v>
      </c>
      <c r="I76" s="338">
        <f t="shared" si="11"/>
        <v>0</v>
      </c>
    </row>
    <row r="77" spans="2:9" x14ac:dyDescent="0.25">
      <c r="B77" s="541" t="s">
        <v>327</v>
      </c>
      <c r="C77" s="542"/>
      <c r="D77" s="334">
        <f t="shared" ref="D77:I77" si="14">SUM(D78:D84)</f>
        <v>39502540</v>
      </c>
      <c r="E77" s="334">
        <f t="shared" si="14"/>
        <v>637800.05000000005</v>
      </c>
      <c r="F77" s="334">
        <f t="shared" si="14"/>
        <v>40140340.050000004</v>
      </c>
      <c r="G77" s="335">
        <f t="shared" si="14"/>
        <v>39576045.389999993</v>
      </c>
      <c r="H77" s="334">
        <f t="shared" si="14"/>
        <v>39576045.389999993</v>
      </c>
      <c r="I77" s="334">
        <f t="shared" si="14"/>
        <v>564294.66000000108</v>
      </c>
    </row>
    <row r="78" spans="2:9" x14ac:dyDescent="0.25">
      <c r="B78" s="353"/>
      <c r="C78" s="354" t="s">
        <v>328</v>
      </c>
      <c r="D78" s="337">
        <v>26144880</v>
      </c>
      <c r="E78" s="337">
        <v>0</v>
      </c>
      <c r="F78" s="338">
        <f t="shared" ref="F78:F84" si="15">D78+E78</f>
        <v>26144880</v>
      </c>
      <c r="G78" s="341">
        <v>26144869.559999999</v>
      </c>
      <c r="H78" s="337">
        <v>26144869.559999999</v>
      </c>
      <c r="I78" s="338">
        <f t="shared" si="11"/>
        <v>10.440000001341105</v>
      </c>
    </row>
    <row r="79" spans="2:9" x14ac:dyDescent="0.25">
      <c r="B79" s="353"/>
      <c r="C79" s="354" t="s">
        <v>181</v>
      </c>
      <c r="D79" s="337">
        <v>9357660</v>
      </c>
      <c r="E79" s="337">
        <v>1150000</v>
      </c>
      <c r="F79" s="338">
        <f t="shared" si="15"/>
        <v>10507660</v>
      </c>
      <c r="G79" s="341">
        <v>9943384.8200000003</v>
      </c>
      <c r="H79" s="337">
        <v>9943384.8200000003</v>
      </c>
      <c r="I79" s="338">
        <f t="shared" si="11"/>
        <v>564275.1799999997</v>
      </c>
    </row>
    <row r="80" spans="2:9" x14ac:dyDescent="0.25">
      <c r="B80" s="353"/>
      <c r="C80" s="354" t="s">
        <v>182</v>
      </c>
      <c r="D80" s="337">
        <v>0</v>
      </c>
      <c r="E80" s="337">
        <v>123.84</v>
      </c>
      <c r="F80" s="338">
        <f t="shared" si="15"/>
        <v>123.84</v>
      </c>
      <c r="G80" s="341">
        <v>114.8</v>
      </c>
      <c r="H80" s="337">
        <v>114.8</v>
      </c>
      <c r="I80" s="338">
        <f t="shared" si="11"/>
        <v>9.0400000000000063</v>
      </c>
    </row>
    <row r="81" spans="2:9" x14ac:dyDescent="0.25">
      <c r="B81" s="353"/>
      <c r="C81" s="354" t="s">
        <v>183</v>
      </c>
      <c r="D81" s="337">
        <v>0</v>
      </c>
      <c r="E81" s="337">
        <v>0</v>
      </c>
      <c r="F81" s="338">
        <f t="shared" si="15"/>
        <v>0</v>
      </c>
      <c r="G81" s="341">
        <v>0</v>
      </c>
      <c r="H81" s="337">
        <v>0</v>
      </c>
      <c r="I81" s="338">
        <f t="shared" si="11"/>
        <v>0</v>
      </c>
    </row>
    <row r="82" spans="2:9" x14ac:dyDescent="0.25">
      <c r="B82" s="353"/>
      <c r="C82" s="354" t="s">
        <v>184</v>
      </c>
      <c r="D82" s="337">
        <v>0</v>
      </c>
      <c r="E82" s="337">
        <v>0</v>
      </c>
      <c r="F82" s="338">
        <f t="shared" si="15"/>
        <v>0</v>
      </c>
      <c r="G82" s="341">
        <v>0</v>
      </c>
      <c r="H82" s="337">
        <v>0</v>
      </c>
      <c r="I82" s="338">
        <f t="shared" si="11"/>
        <v>0</v>
      </c>
    </row>
    <row r="83" spans="2:9" x14ac:dyDescent="0.25">
      <c r="B83" s="353"/>
      <c r="C83" s="354" t="s">
        <v>185</v>
      </c>
      <c r="D83" s="337">
        <v>0</v>
      </c>
      <c r="E83" s="337">
        <v>0</v>
      </c>
      <c r="F83" s="338">
        <f t="shared" si="15"/>
        <v>0</v>
      </c>
      <c r="G83" s="341">
        <v>0</v>
      </c>
      <c r="H83" s="337">
        <v>0</v>
      </c>
      <c r="I83" s="338">
        <f t="shared" si="11"/>
        <v>0</v>
      </c>
    </row>
    <row r="84" spans="2:9" x14ac:dyDescent="0.25">
      <c r="B84" s="353"/>
      <c r="C84" s="354" t="s">
        <v>329</v>
      </c>
      <c r="D84" s="345">
        <v>4000000</v>
      </c>
      <c r="E84" s="345">
        <v>-512323.79</v>
      </c>
      <c r="F84" s="346">
        <f t="shared" si="15"/>
        <v>3487676.21</v>
      </c>
      <c r="G84" s="347">
        <v>3487676.21</v>
      </c>
      <c r="H84" s="345">
        <v>3487676.21</v>
      </c>
      <c r="I84" s="338">
        <f t="shared" si="11"/>
        <v>0</v>
      </c>
    </row>
    <row r="85" spans="2:9" s="352" customFormat="1" x14ac:dyDescent="0.25">
      <c r="B85" s="348"/>
      <c r="C85" s="349" t="s">
        <v>330</v>
      </c>
      <c r="D85" s="350">
        <f t="shared" ref="D85:I85" si="16">D13+D21+D31+D41+D51+D61+D65+D73+D77</f>
        <v>1514573232.3799999</v>
      </c>
      <c r="E85" s="350">
        <f t="shared" si="16"/>
        <v>454174240.81</v>
      </c>
      <c r="F85" s="350">
        <f t="shared" si="16"/>
        <v>1968747473.1899998</v>
      </c>
      <c r="G85" s="350">
        <f t="shared" si="16"/>
        <v>1673048713.9199998</v>
      </c>
      <c r="H85" s="350">
        <f t="shared" si="16"/>
        <v>1602384661.3500001</v>
      </c>
      <c r="I85" s="351">
        <f t="shared" si="16"/>
        <v>295698759.27000004</v>
      </c>
    </row>
    <row r="86" spans="2:9" x14ac:dyDescent="0.25">
      <c r="H86" s="219"/>
    </row>
    <row r="65538" spans="4:9" x14ac:dyDescent="0.25">
      <c r="I65538" s="219"/>
    </row>
    <row r="65539" spans="4:9" x14ac:dyDescent="0.25">
      <c r="D65539" s="219"/>
      <c r="E65539" s="219"/>
      <c r="F65539" s="219"/>
      <c r="G65539" s="219"/>
      <c r="H65539" s="219"/>
      <c r="I65539" s="219"/>
    </row>
    <row r="65540" spans="4:9" x14ac:dyDescent="0.25">
      <c r="D65540" s="219"/>
      <c r="E65540" s="219"/>
      <c r="F65540" s="219"/>
      <c r="G65540" s="219"/>
      <c r="H65540" s="219"/>
      <c r="I65540" s="219"/>
    </row>
    <row r="65541" spans="4:9" x14ac:dyDescent="0.25">
      <c r="D65541" s="219"/>
      <c r="E65541" s="219"/>
      <c r="F65541" s="219"/>
      <c r="G65541" s="219"/>
      <c r="H65541" s="219"/>
      <c r="I65541" s="219"/>
    </row>
  </sheetData>
  <mergeCells count="17">
    <mergeCell ref="B10:C12"/>
    <mergeCell ref="D10:H10"/>
    <mergeCell ref="I10:I11"/>
    <mergeCell ref="B4:I4"/>
    <mergeCell ref="B5:I5"/>
    <mergeCell ref="B6:I6"/>
    <mergeCell ref="B7:I7"/>
    <mergeCell ref="B8:I8"/>
    <mergeCell ref="B65:C65"/>
    <mergeCell ref="B73:C73"/>
    <mergeCell ref="B77:C77"/>
    <mergeCell ref="B13:C13"/>
    <mergeCell ref="B21:C21"/>
    <mergeCell ref="B31:C31"/>
    <mergeCell ref="B41:C41"/>
    <mergeCell ref="B51:C51"/>
    <mergeCell ref="B61:C61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F21 I21 F31 I31 F41 I41 F51 I51 F61:F65 I61 F73:F77 H73:I7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474"/>
  <sheetViews>
    <sheetView workbookViewId="0">
      <selection activeCell="G17" sqref="G17"/>
    </sheetView>
  </sheetViews>
  <sheetFormatPr baseColWidth="10" defaultColWidth="0" defaultRowHeight="15" x14ac:dyDescent="0.25"/>
  <cols>
    <col min="1" max="1" width="7.140625" customWidth="1"/>
    <col min="2" max="2" width="42.28515625" customWidth="1"/>
    <col min="3" max="3" width="15.28515625" customWidth="1"/>
    <col min="4" max="4" width="13.7109375" bestFit="1" customWidth="1"/>
    <col min="5" max="5" width="15.28515625" bestFit="1" customWidth="1"/>
    <col min="6" max="6" width="14.7109375" bestFit="1" customWidth="1"/>
    <col min="7" max="7" width="14.7109375" customWidth="1"/>
    <col min="8" max="8" width="15.28515625" bestFit="1" customWidth="1"/>
    <col min="9" max="9" width="2.7109375" customWidth="1"/>
    <col min="10" max="10" width="11.42578125" hidden="1" customWidth="1"/>
    <col min="11" max="11" width="11.42578125" hidden="1"/>
  </cols>
  <sheetData>
    <row r="1" spans="1:8" x14ac:dyDescent="0.25">
      <c r="A1" s="547" t="s">
        <v>0</v>
      </c>
      <c r="B1" s="548"/>
      <c r="C1" s="548"/>
      <c r="D1" s="548"/>
      <c r="E1" s="548"/>
      <c r="F1" s="548"/>
      <c r="G1" s="548"/>
      <c r="H1" s="549"/>
    </row>
    <row r="2" spans="1:8" x14ac:dyDescent="0.25">
      <c r="A2" s="550" t="s">
        <v>272</v>
      </c>
      <c r="B2" s="543"/>
      <c r="C2" s="543"/>
      <c r="D2" s="543"/>
      <c r="E2" s="543"/>
      <c r="F2" s="543"/>
      <c r="G2" s="543"/>
      <c r="H2" s="551"/>
    </row>
    <row r="3" spans="1:8" x14ac:dyDescent="0.25">
      <c r="A3" s="550" t="s">
        <v>331</v>
      </c>
      <c r="B3" s="543"/>
      <c r="C3" s="543"/>
      <c r="D3" s="543"/>
      <c r="E3" s="543"/>
      <c r="F3" s="543"/>
      <c r="G3" s="543"/>
      <c r="H3" s="551"/>
    </row>
    <row r="4" spans="1:8" x14ac:dyDescent="0.25">
      <c r="A4" s="550" t="s">
        <v>200</v>
      </c>
      <c r="B4" s="543"/>
      <c r="C4" s="543"/>
      <c r="D4" s="543"/>
      <c r="E4" s="543"/>
      <c r="F4" s="543"/>
      <c r="G4" s="543"/>
      <c r="H4" s="551"/>
    </row>
    <row r="5" spans="1:8" x14ac:dyDescent="0.25">
      <c r="A5" s="550" t="s">
        <v>235</v>
      </c>
      <c r="B5" s="543"/>
      <c r="C5" s="543"/>
      <c r="D5" s="543"/>
      <c r="E5" s="543"/>
      <c r="F5" s="543"/>
      <c r="G5" s="543"/>
      <c r="H5" s="551"/>
    </row>
    <row r="6" spans="1:8" x14ac:dyDescent="0.25">
      <c r="A6" s="513" t="s">
        <v>75</v>
      </c>
      <c r="B6" s="544"/>
      <c r="C6" s="519" t="s">
        <v>274</v>
      </c>
      <c r="D6" s="520"/>
      <c r="E6" s="520"/>
      <c r="F6" s="520"/>
      <c r="G6" s="521"/>
      <c r="H6" s="522" t="s">
        <v>275</v>
      </c>
    </row>
    <row r="7" spans="1:8" ht="24.75" x14ac:dyDescent="0.25">
      <c r="A7" s="515"/>
      <c r="B7" s="545"/>
      <c r="C7" s="276" t="s">
        <v>276</v>
      </c>
      <c r="D7" s="277" t="s">
        <v>277</v>
      </c>
      <c r="E7" s="276" t="s">
        <v>241</v>
      </c>
      <c r="F7" s="276" t="s">
        <v>242</v>
      </c>
      <c r="G7" s="276" t="s">
        <v>278</v>
      </c>
      <c r="H7" s="522"/>
    </row>
    <row r="8" spans="1:8" x14ac:dyDescent="0.25">
      <c r="A8" s="517"/>
      <c r="B8" s="546"/>
      <c r="C8" s="278">
        <v>1</v>
      </c>
      <c r="D8" s="278">
        <v>2</v>
      </c>
      <c r="E8" s="278" t="s">
        <v>279</v>
      </c>
      <c r="F8" s="278">
        <v>4</v>
      </c>
      <c r="G8" s="278">
        <v>5</v>
      </c>
      <c r="H8" s="278" t="s">
        <v>280</v>
      </c>
    </row>
    <row r="9" spans="1:8" x14ac:dyDescent="0.25">
      <c r="A9" s="355"/>
      <c r="B9" s="356"/>
      <c r="C9" s="334"/>
      <c r="D9" s="334"/>
      <c r="E9" s="334"/>
      <c r="F9" s="334"/>
      <c r="G9" s="334"/>
      <c r="H9" s="334"/>
    </row>
    <row r="10" spans="1:8" x14ac:dyDescent="0.25">
      <c r="A10" s="357"/>
      <c r="B10" s="358" t="s">
        <v>332</v>
      </c>
      <c r="C10" s="334">
        <v>1137769846.3199999</v>
      </c>
      <c r="D10" s="334">
        <v>98730651.599999994</v>
      </c>
      <c r="E10" s="334">
        <f>C10+D10</f>
        <v>1236500497.9199998</v>
      </c>
      <c r="F10" s="334">
        <v>1200550393.25</v>
      </c>
      <c r="G10" s="334">
        <v>1184213544.2</v>
      </c>
      <c r="H10" s="334">
        <f>E10-F10</f>
        <v>35950104.669999838</v>
      </c>
    </row>
    <row r="11" spans="1:8" x14ac:dyDescent="0.25">
      <c r="A11" s="357"/>
      <c r="B11" s="358" t="s">
        <v>333</v>
      </c>
      <c r="C11" s="334">
        <v>288748240.06</v>
      </c>
      <c r="D11" s="334">
        <v>351507756.22000003</v>
      </c>
      <c r="E11" s="334">
        <f>C11+D11</f>
        <v>640255996.27999997</v>
      </c>
      <c r="F11" s="334">
        <v>383292747.98000002</v>
      </c>
      <c r="G11" s="334">
        <v>328968850.45999998</v>
      </c>
      <c r="H11" s="334">
        <f>E11-F11</f>
        <v>256963248.29999995</v>
      </c>
    </row>
    <row r="12" spans="1:8" ht="24" x14ac:dyDescent="0.25">
      <c r="A12" s="357"/>
      <c r="B12" s="358" t="s">
        <v>334</v>
      </c>
      <c r="C12" s="334">
        <v>39502540</v>
      </c>
      <c r="D12" s="334">
        <v>637800.05000000005</v>
      </c>
      <c r="E12" s="334">
        <f>C12+D12</f>
        <v>40140340.049999997</v>
      </c>
      <c r="F12" s="334">
        <v>39576045.390000001</v>
      </c>
      <c r="G12" s="334">
        <v>39576045.390000001</v>
      </c>
      <c r="H12" s="334">
        <f>E12-F12</f>
        <v>564294.65999999642</v>
      </c>
    </row>
    <row r="13" spans="1:8" x14ac:dyDescent="0.25">
      <c r="A13" s="357"/>
      <c r="B13" s="358" t="s">
        <v>164</v>
      </c>
      <c r="C13" s="334">
        <v>48552606</v>
      </c>
      <c r="D13" s="334">
        <v>3298032.94</v>
      </c>
      <c r="E13" s="334">
        <f>C13+D13</f>
        <v>51850638.939999998</v>
      </c>
      <c r="F13" s="334">
        <v>49629527.299999997</v>
      </c>
      <c r="G13" s="334">
        <v>49626221.299999997</v>
      </c>
      <c r="H13" s="334">
        <f>E13-F13</f>
        <v>2221111.6400000006</v>
      </c>
    </row>
    <row r="14" spans="1:8" x14ac:dyDescent="0.25">
      <c r="A14" s="357"/>
      <c r="B14" s="358" t="s">
        <v>175</v>
      </c>
      <c r="C14" s="334">
        <v>0</v>
      </c>
      <c r="D14" s="334">
        <v>0</v>
      </c>
      <c r="E14" s="334">
        <v>0</v>
      </c>
      <c r="F14" s="334">
        <v>0</v>
      </c>
      <c r="G14" s="334">
        <v>0</v>
      </c>
      <c r="H14" s="334">
        <v>0</v>
      </c>
    </row>
    <row r="15" spans="1:8" s="360" customFormat="1" x14ac:dyDescent="0.25">
      <c r="A15" s="348"/>
      <c r="B15" s="349" t="s">
        <v>330</v>
      </c>
      <c r="C15" s="359">
        <f t="shared" ref="C15:H15" si="0">SUM(C10:C14)</f>
        <v>1514573232.3799999</v>
      </c>
      <c r="D15" s="359">
        <f t="shared" si="0"/>
        <v>454174240.81000006</v>
      </c>
      <c r="E15" s="359">
        <f t="shared" si="0"/>
        <v>1968747473.1899998</v>
      </c>
      <c r="F15" s="359">
        <f t="shared" si="0"/>
        <v>1673048713.9200001</v>
      </c>
      <c r="G15" s="359">
        <f t="shared" si="0"/>
        <v>1602384661.3500001</v>
      </c>
      <c r="H15" s="359">
        <f t="shared" si="0"/>
        <v>295698759.26999974</v>
      </c>
    </row>
    <row r="65468" spans="3:8" x14ac:dyDescent="0.25">
      <c r="C65468" s="219"/>
      <c r="D65468" s="219"/>
      <c r="E65468" s="219"/>
      <c r="F65468" s="219"/>
      <c r="G65468" s="219"/>
      <c r="H65468" s="219"/>
    </row>
    <row r="65469" spans="3:8" x14ac:dyDescent="0.25">
      <c r="F65469" s="219"/>
      <c r="G65469" s="219"/>
      <c r="H65469" s="219"/>
    </row>
    <row r="65470" spans="3:8" x14ac:dyDescent="0.25">
      <c r="D65470" s="219"/>
      <c r="F65470" s="219"/>
      <c r="G65470" s="219"/>
      <c r="H65470" s="219"/>
    </row>
    <row r="65471" spans="3:8" x14ac:dyDescent="0.25">
      <c r="C65471" s="219"/>
      <c r="D65471" s="219"/>
      <c r="E65471" s="219"/>
      <c r="F65471" s="219"/>
      <c r="G65471" s="219"/>
      <c r="H65471" s="219"/>
    </row>
    <row r="65472" spans="3:8" x14ac:dyDescent="0.25">
      <c r="F65472" s="219"/>
      <c r="G65472" s="219"/>
      <c r="H65472" s="219"/>
    </row>
    <row r="65473" spans="7:8" x14ac:dyDescent="0.25">
      <c r="G65473" s="219"/>
      <c r="H65473" s="219"/>
    </row>
    <row r="65474" spans="7:8" x14ac:dyDescent="0.25">
      <c r="G65474" s="219"/>
      <c r="H65474" s="219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28"/>
  <sheetViews>
    <sheetView workbookViewId="0">
      <selection activeCell="IU5" sqref="IU5"/>
    </sheetView>
  </sheetViews>
  <sheetFormatPr baseColWidth="10" defaultRowHeight="15" x14ac:dyDescent="0.25"/>
  <cols>
    <col min="1" max="1" width="2.7109375" customWidth="1"/>
    <col min="2" max="2" width="40.140625" customWidth="1"/>
    <col min="3" max="6" width="15.28515625" customWidth="1"/>
    <col min="7" max="8" width="15" customWidth="1"/>
    <col min="9" max="9" width="2.7109375" customWidth="1"/>
    <col min="10" max="10" width="11.42578125" hidden="1" customWidth="1"/>
    <col min="11" max="254" width="0" hidden="1" customWidth="1"/>
    <col min="255" max="255" width="15.28515625" bestFit="1" customWidth="1"/>
  </cols>
  <sheetData>
    <row r="1" spans="2:255" x14ac:dyDescent="0.25">
      <c r="B1" s="547" t="s">
        <v>335</v>
      </c>
      <c r="C1" s="548"/>
      <c r="D1" s="548"/>
      <c r="E1" s="548"/>
      <c r="F1" s="548"/>
      <c r="G1" s="548"/>
      <c r="H1" s="549"/>
    </row>
    <row r="2" spans="2:255" x14ac:dyDescent="0.25">
      <c r="B2" s="550" t="s">
        <v>272</v>
      </c>
      <c r="C2" s="543"/>
      <c r="D2" s="543"/>
      <c r="E2" s="543"/>
      <c r="F2" s="543"/>
      <c r="G2" s="543"/>
      <c r="H2" s="551"/>
    </row>
    <row r="3" spans="2:255" x14ac:dyDescent="0.25">
      <c r="B3" s="550" t="s">
        <v>336</v>
      </c>
      <c r="C3" s="543"/>
      <c r="D3" s="543"/>
      <c r="E3" s="543"/>
      <c r="F3" s="543"/>
      <c r="G3" s="543"/>
      <c r="H3" s="551"/>
    </row>
    <row r="4" spans="2:255" x14ac:dyDescent="0.25">
      <c r="B4" s="552" t="s">
        <v>200</v>
      </c>
      <c r="C4" s="553"/>
      <c r="D4" s="553"/>
      <c r="E4" s="553"/>
      <c r="F4" s="553"/>
      <c r="G4" s="553"/>
      <c r="H4" s="554"/>
    </row>
    <row r="5" spans="2:255" x14ac:dyDescent="0.25">
      <c r="B5" s="274"/>
      <c r="C5" s="274"/>
      <c r="D5" s="274"/>
      <c r="E5" s="274"/>
      <c r="F5" s="274"/>
      <c r="G5" s="274"/>
      <c r="H5" s="274"/>
    </row>
    <row r="6" spans="2:255" x14ac:dyDescent="0.25">
      <c r="B6" s="513" t="s">
        <v>75</v>
      </c>
      <c r="C6" s="519" t="s">
        <v>274</v>
      </c>
      <c r="D6" s="520"/>
      <c r="E6" s="520"/>
      <c r="F6" s="520"/>
      <c r="G6" s="521"/>
      <c r="H6" s="522" t="s">
        <v>275</v>
      </c>
    </row>
    <row r="7" spans="2:255" ht="24.75" x14ac:dyDescent="0.25">
      <c r="B7" s="515"/>
      <c r="C7" s="276" t="s">
        <v>276</v>
      </c>
      <c r="D7" s="277" t="s">
        <v>277</v>
      </c>
      <c r="E7" s="276" t="s">
        <v>241</v>
      </c>
      <c r="F7" s="276" t="s">
        <v>242</v>
      </c>
      <c r="G7" s="276" t="s">
        <v>278</v>
      </c>
      <c r="H7" s="522"/>
    </row>
    <row r="8" spans="2:255" x14ac:dyDescent="0.25">
      <c r="B8" s="517"/>
      <c r="C8" s="278">
        <v>1</v>
      </c>
      <c r="D8" s="278">
        <v>2</v>
      </c>
      <c r="E8" s="278" t="s">
        <v>279</v>
      </c>
      <c r="F8" s="278">
        <v>4</v>
      </c>
      <c r="G8" s="278">
        <v>5</v>
      </c>
      <c r="H8" s="278" t="s">
        <v>280</v>
      </c>
    </row>
    <row r="9" spans="2:255" x14ac:dyDescent="0.25">
      <c r="B9" s="361"/>
      <c r="C9" s="362"/>
      <c r="D9" s="362"/>
      <c r="E9" s="362"/>
      <c r="F9" s="362"/>
      <c r="G9" s="362"/>
      <c r="H9" s="362"/>
    </row>
    <row r="10" spans="2:255" x14ac:dyDescent="0.25">
      <c r="B10" s="363" t="s">
        <v>337</v>
      </c>
      <c r="C10" s="366">
        <v>4922252</v>
      </c>
      <c r="D10" s="367">
        <v>259337.86</v>
      </c>
      <c r="E10" s="366">
        <v>5181589.8600000003</v>
      </c>
      <c r="F10" s="367">
        <v>5046890.22</v>
      </c>
      <c r="G10" s="366">
        <v>5042006.62</v>
      </c>
      <c r="H10" s="366">
        <v>134699.64000000001</v>
      </c>
      <c r="I10" s="219"/>
      <c r="IU10" s="219"/>
    </row>
    <row r="11" spans="2:255" x14ac:dyDescent="0.25">
      <c r="B11" s="363" t="s">
        <v>338</v>
      </c>
      <c r="C11" s="366">
        <v>73388049.319999993</v>
      </c>
      <c r="D11" s="367">
        <v>17254983.739999998</v>
      </c>
      <c r="E11" s="366">
        <v>90643033.060000002</v>
      </c>
      <c r="F11" s="367">
        <v>84140196.920000002</v>
      </c>
      <c r="G11" s="366">
        <v>80363411.620000005</v>
      </c>
      <c r="H11" s="366">
        <v>6502836.1399999997</v>
      </c>
      <c r="IU11" s="219"/>
    </row>
    <row r="12" spans="2:255" x14ac:dyDescent="0.25">
      <c r="B12" s="363" t="s">
        <v>339</v>
      </c>
      <c r="C12" s="366">
        <v>100813483</v>
      </c>
      <c r="D12" s="367">
        <v>8680613.9299999997</v>
      </c>
      <c r="E12" s="366">
        <v>109494096.93000001</v>
      </c>
      <c r="F12" s="367">
        <v>107145417.29000001</v>
      </c>
      <c r="G12" s="366">
        <v>106748981.48999999</v>
      </c>
      <c r="H12" s="366">
        <v>2348679.64</v>
      </c>
      <c r="IU12" s="219"/>
    </row>
    <row r="13" spans="2:255" x14ac:dyDescent="0.25">
      <c r="B13" s="363" t="s">
        <v>340</v>
      </c>
      <c r="C13" s="366">
        <v>37920714</v>
      </c>
      <c r="D13" s="367">
        <v>1547501.4</v>
      </c>
      <c r="E13" s="366">
        <v>39468215.399999999</v>
      </c>
      <c r="F13" s="367">
        <v>37808864.799999997</v>
      </c>
      <c r="G13" s="366">
        <v>37443265.630000003</v>
      </c>
      <c r="H13" s="366">
        <v>1659350.6</v>
      </c>
      <c r="IU13" s="219"/>
    </row>
    <row r="14" spans="2:255" x14ac:dyDescent="0.25">
      <c r="B14" s="363" t="s">
        <v>341</v>
      </c>
      <c r="C14" s="366">
        <v>75029611</v>
      </c>
      <c r="D14" s="367">
        <v>-4391129.67</v>
      </c>
      <c r="E14" s="366">
        <v>70638481.329999998</v>
      </c>
      <c r="F14" s="367">
        <v>64746122.649999999</v>
      </c>
      <c r="G14" s="366">
        <v>64529775.850000001</v>
      </c>
      <c r="H14" s="366">
        <v>5892358.6799999997</v>
      </c>
      <c r="IU14" s="219"/>
    </row>
    <row r="15" spans="2:255" x14ac:dyDescent="0.25">
      <c r="B15" s="363" t="s">
        <v>342</v>
      </c>
      <c r="C15" s="366">
        <v>462538950</v>
      </c>
      <c r="D15" s="367">
        <v>9701945.6999999993</v>
      </c>
      <c r="E15" s="366">
        <v>472240895.69999999</v>
      </c>
      <c r="F15" s="367">
        <v>465408468.66000003</v>
      </c>
      <c r="G15" s="366">
        <v>458625043.75999999</v>
      </c>
      <c r="H15" s="366">
        <v>6832427.04</v>
      </c>
      <c r="IU15" s="219"/>
    </row>
    <row r="16" spans="2:255" x14ac:dyDescent="0.25">
      <c r="B16" s="363" t="s">
        <v>343</v>
      </c>
      <c r="C16" s="366">
        <v>228722180</v>
      </c>
      <c r="D16" s="367">
        <v>126960580.16</v>
      </c>
      <c r="E16" s="366">
        <v>355682760.16000003</v>
      </c>
      <c r="F16" s="367">
        <v>318958046.91000003</v>
      </c>
      <c r="G16" s="366">
        <v>310210633.10000002</v>
      </c>
      <c r="H16" s="366">
        <v>36724713.25</v>
      </c>
      <c r="IU16" s="219"/>
    </row>
    <row r="17" spans="2:255" x14ac:dyDescent="0.25">
      <c r="B17" s="363" t="s">
        <v>344</v>
      </c>
      <c r="C17" s="366">
        <v>5451619</v>
      </c>
      <c r="D17" s="367">
        <v>5341558.26</v>
      </c>
      <c r="E17" s="366">
        <v>10793177.26</v>
      </c>
      <c r="F17" s="367">
        <v>10592210.470000001</v>
      </c>
      <c r="G17" s="366">
        <v>10461360.73</v>
      </c>
      <c r="H17" s="366">
        <v>200966.79</v>
      </c>
      <c r="IU17" s="219"/>
    </row>
    <row r="18" spans="2:255" x14ac:dyDescent="0.25">
      <c r="B18" s="363" t="s">
        <v>345</v>
      </c>
      <c r="C18" s="366">
        <v>7910801</v>
      </c>
      <c r="D18" s="367">
        <v>4025858.88</v>
      </c>
      <c r="E18" s="366">
        <v>11936659.880000001</v>
      </c>
      <c r="F18" s="367">
        <v>11687562.050000001</v>
      </c>
      <c r="G18" s="366">
        <v>11599021.75</v>
      </c>
      <c r="H18" s="366">
        <v>249097.83</v>
      </c>
      <c r="IU18" s="219"/>
    </row>
    <row r="19" spans="2:255" x14ac:dyDescent="0.25">
      <c r="B19" s="363" t="s">
        <v>346</v>
      </c>
      <c r="C19" s="366">
        <v>79848480</v>
      </c>
      <c r="D19" s="367">
        <v>7678438.1600000001</v>
      </c>
      <c r="E19" s="366">
        <v>87526918.159999996</v>
      </c>
      <c r="F19" s="367">
        <v>82471613.370000005</v>
      </c>
      <c r="G19" s="366">
        <v>81629148.640000001</v>
      </c>
      <c r="H19" s="366">
        <v>5055304.79</v>
      </c>
      <c r="IU19" s="219"/>
    </row>
    <row r="20" spans="2:255" x14ac:dyDescent="0.25">
      <c r="B20" s="363" t="s">
        <v>347</v>
      </c>
      <c r="C20" s="366">
        <v>7567536</v>
      </c>
      <c r="D20" s="367">
        <v>2399621.6</v>
      </c>
      <c r="E20" s="366">
        <v>9967157.5999999996</v>
      </c>
      <c r="F20" s="367">
        <v>9941586.5299999993</v>
      </c>
      <c r="G20" s="366">
        <v>9930404.1300000008</v>
      </c>
      <c r="H20" s="366">
        <v>25571.07</v>
      </c>
      <c r="IU20" s="219"/>
    </row>
    <row r="21" spans="2:255" x14ac:dyDescent="0.25">
      <c r="B21" s="363" t="s">
        <v>348</v>
      </c>
      <c r="C21" s="366">
        <v>315035324.06</v>
      </c>
      <c r="D21" s="367">
        <v>256466628.96000001</v>
      </c>
      <c r="E21" s="366">
        <v>571501953.01999998</v>
      </c>
      <c r="F21" s="367">
        <v>349394293.26999998</v>
      </c>
      <c r="G21" s="366">
        <v>300556814.30000001</v>
      </c>
      <c r="H21" s="366">
        <v>222107659.75</v>
      </c>
      <c r="IU21" s="219"/>
    </row>
    <row r="22" spans="2:255" x14ac:dyDescent="0.25">
      <c r="B22" s="363" t="s">
        <v>349</v>
      </c>
      <c r="C22" s="366">
        <v>48552606</v>
      </c>
      <c r="D22" s="367">
        <v>3298032.94</v>
      </c>
      <c r="E22" s="366">
        <v>51850638.939999998</v>
      </c>
      <c r="F22" s="367">
        <v>49629527.299999997</v>
      </c>
      <c r="G22" s="366">
        <v>49626221.299999997</v>
      </c>
      <c r="H22" s="366">
        <v>2221111.64</v>
      </c>
      <c r="IU22" s="219"/>
    </row>
    <row r="23" spans="2:255" x14ac:dyDescent="0.25">
      <c r="B23" s="363" t="s">
        <v>350</v>
      </c>
      <c r="C23" s="366">
        <v>14954015</v>
      </c>
      <c r="D23" s="367">
        <v>156266.76999999999</v>
      </c>
      <c r="E23" s="366">
        <v>15110281.77</v>
      </c>
      <c r="F23" s="367">
        <v>14760718.67</v>
      </c>
      <c r="G23" s="366">
        <v>14752394.67</v>
      </c>
      <c r="H23" s="366">
        <v>349563.1</v>
      </c>
      <c r="IU23" s="219"/>
    </row>
    <row r="24" spans="2:255" x14ac:dyDescent="0.25">
      <c r="B24" s="363" t="s">
        <v>351</v>
      </c>
      <c r="C24" s="368">
        <v>51917612</v>
      </c>
      <c r="D24" s="367">
        <v>14794002.119999999</v>
      </c>
      <c r="E24" s="366">
        <v>66711614.119999997</v>
      </c>
      <c r="F24" s="367">
        <v>61317194.810000002</v>
      </c>
      <c r="G24" s="368">
        <v>60866177.759999998</v>
      </c>
      <c r="H24" s="366">
        <v>5394419.3099999996</v>
      </c>
      <c r="IU24" s="219"/>
    </row>
    <row r="25" spans="2:255" x14ac:dyDescent="0.25">
      <c r="B25" s="364"/>
      <c r="C25" s="365">
        <f>SUM(C10:C24)</f>
        <v>1514573232.3799999</v>
      </c>
      <c r="D25" s="365">
        <f t="shared" ref="D25:H25" si="0">SUM(D10:D24)</f>
        <v>454174240.81</v>
      </c>
      <c r="E25" s="365">
        <f t="shared" si="0"/>
        <v>1968747473.1900001</v>
      </c>
      <c r="F25" s="365">
        <f t="shared" si="0"/>
        <v>1673048713.9200001</v>
      </c>
      <c r="G25" s="365">
        <f t="shared" si="0"/>
        <v>1602384661.3500004</v>
      </c>
      <c r="H25" s="365">
        <f t="shared" si="0"/>
        <v>295698759.26999998</v>
      </c>
      <c r="IU25" s="219"/>
    </row>
    <row r="27" spans="2:255" x14ac:dyDescent="0.25">
      <c r="C27" s="219"/>
      <c r="D27" s="219"/>
      <c r="E27" s="219"/>
      <c r="F27" s="219"/>
      <c r="G27" s="219"/>
      <c r="H27" s="219"/>
    </row>
    <row r="28" spans="2:255" x14ac:dyDescent="0.25">
      <c r="C28" s="219"/>
      <c r="D28" s="219"/>
      <c r="E28" s="219"/>
      <c r="F28" s="219"/>
      <c r="G28" s="219"/>
      <c r="H28" s="219"/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workbookViewId="0">
      <selection activeCell="H1" sqref="H1"/>
    </sheetView>
  </sheetViews>
  <sheetFormatPr baseColWidth="10" defaultColWidth="0" defaultRowHeight="14.25" x14ac:dyDescent="0.2"/>
  <cols>
    <col min="1" max="1" width="2.7109375" style="369" customWidth="1"/>
    <col min="2" max="2" width="17.85546875" style="369" customWidth="1"/>
    <col min="3" max="3" width="42.42578125" style="369" customWidth="1"/>
    <col min="4" max="4" width="14.85546875" style="397" customWidth="1"/>
    <col min="5" max="5" width="13.140625" style="397" customWidth="1"/>
    <col min="6" max="9" width="14.7109375" style="397" customWidth="1"/>
    <col min="10" max="10" width="2.7109375" style="369" customWidth="1"/>
    <col min="11" max="16384" width="11.42578125" style="369" hidden="1"/>
  </cols>
  <sheetData>
    <row r="2" spans="2:11" x14ac:dyDescent="0.2">
      <c r="B2" s="543" t="s">
        <v>0</v>
      </c>
      <c r="C2" s="543"/>
      <c r="D2" s="543"/>
      <c r="E2" s="543"/>
      <c r="F2" s="543"/>
      <c r="G2" s="543"/>
      <c r="H2" s="543"/>
      <c r="I2" s="543"/>
    </row>
    <row r="3" spans="2:11" x14ac:dyDescent="0.2">
      <c r="B3" s="543" t="s">
        <v>272</v>
      </c>
      <c r="C3" s="543"/>
      <c r="D3" s="543"/>
      <c r="E3" s="543"/>
      <c r="F3" s="543"/>
      <c r="G3" s="543"/>
      <c r="H3" s="543"/>
      <c r="I3" s="543"/>
    </row>
    <row r="4" spans="2:11" x14ac:dyDescent="0.2">
      <c r="B4" s="543" t="s">
        <v>352</v>
      </c>
      <c r="C4" s="543"/>
      <c r="D4" s="543"/>
      <c r="E4" s="543"/>
      <c r="F4" s="543"/>
      <c r="G4" s="543"/>
      <c r="H4" s="543"/>
      <c r="I4" s="543"/>
    </row>
    <row r="5" spans="2:11" x14ac:dyDescent="0.2">
      <c r="B5" s="543" t="s">
        <v>200</v>
      </c>
      <c r="C5" s="543"/>
      <c r="D5" s="543"/>
      <c r="E5" s="543"/>
      <c r="F5" s="543"/>
      <c r="G5" s="543"/>
      <c r="H5" s="543"/>
      <c r="I5" s="543"/>
    </row>
    <row r="6" spans="2:11" x14ac:dyDescent="0.2">
      <c r="B6" s="543" t="s">
        <v>235</v>
      </c>
      <c r="C6" s="543"/>
      <c r="D6" s="543"/>
      <c r="E6" s="543"/>
      <c r="F6" s="543"/>
      <c r="G6" s="543"/>
      <c r="H6" s="543"/>
      <c r="I6" s="543"/>
    </row>
    <row r="7" spans="2:11" ht="15" x14ac:dyDescent="0.2">
      <c r="B7" s="332"/>
      <c r="C7" s="370"/>
      <c r="D7" s="572"/>
      <c r="E7" s="572"/>
      <c r="F7" s="572"/>
      <c r="G7" s="572"/>
      <c r="H7" s="572"/>
      <c r="I7" s="572"/>
      <c r="J7" s="572"/>
      <c r="K7" s="572"/>
    </row>
    <row r="8" spans="2:11" x14ac:dyDescent="0.2">
      <c r="B8" s="561" t="s">
        <v>75</v>
      </c>
      <c r="C8" s="562"/>
      <c r="D8" s="567" t="s">
        <v>274</v>
      </c>
      <c r="E8" s="568"/>
      <c r="F8" s="568"/>
      <c r="G8" s="568"/>
      <c r="H8" s="569"/>
      <c r="I8" s="570" t="s">
        <v>275</v>
      </c>
    </row>
    <row r="9" spans="2:11" ht="27.75" customHeight="1" x14ac:dyDescent="0.2">
      <c r="B9" s="563"/>
      <c r="C9" s="564"/>
      <c r="D9" s="371" t="s">
        <v>276</v>
      </c>
      <c r="E9" s="372" t="s">
        <v>277</v>
      </c>
      <c r="F9" s="371" t="s">
        <v>241</v>
      </c>
      <c r="G9" s="371" t="s">
        <v>242</v>
      </c>
      <c r="H9" s="371" t="s">
        <v>278</v>
      </c>
      <c r="I9" s="571"/>
    </row>
    <row r="10" spans="2:11" x14ac:dyDescent="0.2">
      <c r="B10" s="565"/>
      <c r="C10" s="566"/>
      <c r="D10" s="373">
        <v>1</v>
      </c>
      <c r="E10" s="373">
        <v>2</v>
      </c>
      <c r="F10" s="373" t="s">
        <v>279</v>
      </c>
      <c r="G10" s="373">
        <v>4</v>
      </c>
      <c r="H10" s="373">
        <v>5</v>
      </c>
      <c r="I10" s="374" t="s">
        <v>280</v>
      </c>
    </row>
    <row r="11" spans="2:11" x14ac:dyDescent="0.2">
      <c r="B11" s="375"/>
      <c r="C11" s="376"/>
      <c r="D11" s="377"/>
      <c r="E11" s="377"/>
      <c r="F11" s="377"/>
      <c r="G11" s="377"/>
      <c r="H11" s="377"/>
      <c r="I11" s="377"/>
    </row>
    <row r="12" spans="2:11" x14ac:dyDescent="0.2">
      <c r="B12" s="555" t="s">
        <v>353</v>
      </c>
      <c r="C12" s="556"/>
      <c r="D12" s="378">
        <f t="shared" ref="D12:I12" si="0">SUM(D13:D20)</f>
        <v>434236272.31999999</v>
      </c>
      <c r="E12" s="378">
        <f t="shared" si="0"/>
        <v>159490803.50999999</v>
      </c>
      <c r="F12" s="378">
        <f t="shared" si="0"/>
        <v>593727075.83000004</v>
      </c>
      <c r="G12" s="378">
        <f t="shared" si="0"/>
        <v>545880872.45000005</v>
      </c>
      <c r="H12" s="378">
        <f t="shared" si="0"/>
        <v>532488320.06999999</v>
      </c>
      <c r="I12" s="378">
        <f t="shared" si="0"/>
        <v>47846203.379999988</v>
      </c>
    </row>
    <row r="13" spans="2:11" s="381" customFormat="1" ht="15" customHeight="1" x14ac:dyDescent="0.25">
      <c r="B13" s="557" t="s">
        <v>354</v>
      </c>
      <c r="C13" s="558"/>
      <c r="D13" s="379">
        <v>14954015</v>
      </c>
      <c r="E13" s="380">
        <v>156266.76999999999</v>
      </c>
      <c r="F13" s="380">
        <f>D13+E13</f>
        <v>15110281.77</v>
      </c>
      <c r="G13" s="380">
        <v>14760718.67</v>
      </c>
      <c r="H13" s="380">
        <v>14752394.67</v>
      </c>
      <c r="I13" s="380">
        <f>+F13-G13</f>
        <v>349563.09999999963</v>
      </c>
    </row>
    <row r="14" spans="2:11" s="381" customFormat="1" ht="15" customHeight="1" x14ac:dyDescent="0.25">
      <c r="B14" s="557" t="s">
        <v>355</v>
      </c>
      <c r="C14" s="558"/>
      <c r="D14" s="379">
        <v>1598758</v>
      </c>
      <c r="E14" s="380">
        <v>321074.76</v>
      </c>
      <c r="F14" s="380">
        <f t="shared" ref="F14:F20" si="1">D14+E14</f>
        <v>1919832.76</v>
      </c>
      <c r="G14" s="380">
        <v>1871105.46</v>
      </c>
      <c r="H14" s="380">
        <v>1871105.46</v>
      </c>
      <c r="I14" s="380">
        <f>+F14-G14</f>
        <v>48727.300000000047</v>
      </c>
    </row>
    <row r="15" spans="2:11" s="381" customFormat="1" ht="15" customHeight="1" x14ac:dyDescent="0.25">
      <c r="B15" s="557" t="s">
        <v>356</v>
      </c>
      <c r="C15" s="558"/>
      <c r="D15" s="379">
        <v>47844101</v>
      </c>
      <c r="E15" s="380">
        <v>16986782.07</v>
      </c>
      <c r="F15" s="380">
        <f t="shared" si="1"/>
        <v>64830883.07</v>
      </c>
      <c r="G15" s="380">
        <v>60196128.490000002</v>
      </c>
      <c r="H15" s="380">
        <v>57692446.299999997</v>
      </c>
      <c r="I15" s="380">
        <f>+F15-G15</f>
        <v>4634754.5799999982</v>
      </c>
    </row>
    <row r="16" spans="2:11" s="381" customFormat="1" ht="15" customHeight="1" x14ac:dyDescent="0.25">
      <c r="B16" s="557" t="s">
        <v>357</v>
      </c>
      <c r="C16" s="558"/>
      <c r="D16" s="379">
        <v>0</v>
      </c>
      <c r="E16" s="380">
        <v>0</v>
      </c>
      <c r="F16" s="380">
        <f t="shared" si="1"/>
        <v>0</v>
      </c>
      <c r="G16" s="380">
        <v>0</v>
      </c>
      <c r="H16" s="380">
        <v>0</v>
      </c>
      <c r="I16" s="380">
        <f t="shared" ref="I16:I20" si="2">+F16-G16</f>
        <v>0</v>
      </c>
    </row>
    <row r="17" spans="2:9" s="381" customFormat="1" x14ac:dyDescent="0.25">
      <c r="B17" s="557" t="s">
        <v>358</v>
      </c>
      <c r="C17" s="558"/>
      <c r="D17" s="379">
        <v>61312383</v>
      </c>
      <c r="E17" s="380">
        <v>-1158286.1200000001</v>
      </c>
      <c r="F17" s="380">
        <f t="shared" si="1"/>
        <v>60154096.880000003</v>
      </c>
      <c r="G17" s="380">
        <v>59112969.009999998</v>
      </c>
      <c r="H17" s="380">
        <v>58716533.210000001</v>
      </c>
      <c r="I17" s="380">
        <f t="shared" si="2"/>
        <v>1041127.8700000048</v>
      </c>
    </row>
    <row r="18" spans="2:9" s="381" customFormat="1" x14ac:dyDescent="0.25">
      <c r="B18" s="557" t="s">
        <v>359</v>
      </c>
      <c r="C18" s="558"/>
      <c r="D18" s="379">
        <v>0</v>
      </c>
      <c r="E18" s="380">
        <v>0</v>
      </c>
      <c r="F18" s="380">
        <f t="shared" si="1"/>
        <v>0</v>
      </c>
      <c r="G18" s="380">
        <v>0</v>
      </c>
      <c r="H18" s="380">
        <v>0</v>
      </c>
      <c r="I18" s="380">
        <f t="shared" si="2"/>
        <v>0</v>
      </c>
    </row>
    <row r="19" spans="2:9" s="381" customFormat="1" x14ac:dyDescent="0.25">
      <c r="B19" s="557" t="s">
        <v>360</v>
      </c>
      <c r="C19" s="558"/>
      <c r="D19" s="379">
        <v>234032819</v>
      </c>
      <c r="E19" s="380">
        <v>138413146.62</v>
      </c>
      <c r="F19" s="380">
        <f t="shared" si="1"/>
        <v>372445965.62</v>
      </c>
      <c r="G19" s="380">
        <v>334932706.11000001</v>
      </c>
      <c r="H19" s="380">
        <v>326176074.69999999</v>
      </c>
      <c r="I19" s="380">
        <f t="shared" si="2"/>
        <v>37513259.50999999</v>
      </c>
    </row>
    <row r="20" spans="2:9" s="381" customFormat="1" x14ac:dyDescent="0.25">
      <c r="B20" s="557" t="s">
        <v>361</v>
      </c>
      <c r="C20" s="558"/>
      <c r="D20" s="379">
        <v>74494196.319999993</v>
      </c>
      <c r="E20" s="380">
        <v>4771819.41</v>
      </c>
      <c r="F20" s="380">
        <f t="shared" si="1"/>
        <v>79266015.729999989</v>
      </c>
      <c r="G20" s="380">
        <v>75007244.709999993</v>
      </c>
      <c r="H20" s="380">
        <v>73279765.730000004</v>
      </c>
      <c r="I20" s="380">
        <f t="shared" si="2"/>
        <v>4258771.0199999958</v>
      </c>
    </row>
    <row r="21" spans="2:9" x14ac:dyDescent="0.2">
      <c r="B21" s="383"/>
      <c r="C21" s="384"/>
      <c r="D21" s="385"/>
      <c r="E21" s="385"/>
      <c r="F21" s="385"/>
      <c r="G21" s="385"/>
      <c r="H21" s="385"/>
      <c r="I21" s="385"/>
    </row>
    <row r="22" spans="2:9" s="381" customFormat="1" x14ac:dyDescent="0.25">
      <c r="B22" s="559" t="s">
        <v>362</v>
      </c>
      <c r="C22" s="560"/>
      <c r="D22" s="386">
        <f t="shared" ref="D22:I22" si="3">SUM(D23:D29)</f>
        <v>1031637581.0599999</v>
      </c>
      <c r="E22" s="386">
        <f t="shared" si="3"/>
        <v>290640004.7899999</v>
      </c>
      <c r="F22" s="386">
        <f t="shared" si="3"/>
        <v>1322277585.8499997</v>
      </c>
      <c r="G22" s="386">
        <f t="shared" si="3"/>
        <v>1075213149.8700001</v>
      </c>
      <c r="H22" s="386">
        <f t="shared" si="3"/>
        <v>1018072499.42</v>
      </c>
      <c r="I22" s="386">
        <f t="shared" si="3"/>
        <v>247064435.97999993</v>
      </c>
    </row>
    <row r="23" spans="2:9" s="381" customFormat="1" x14ac:dyDescent="0.25">
      <c r="B23" s="557" t="s">
        <v>363</v>
      </c>
      <c r="C23" s="558"/>
      <c r="D23" s="387">
        <v>65683755</v>
      </c>
      <c r="E23" s="380">
        <v>-24446097.82</v>
      </c>
      <c r="F23" s="380">
        <f t="shared" ref="F23:F29" si="4">D23+E23</f>
        <v>41237657.18</v>
      </c>
      <c r="G23" s="380">
        <v>40582746.240000002</v>
      </c>
      <c r="H23" s="380">
        <v>14551811.789999999</v>
      </c>
      <c r="I23" s="380">
        <f t="shared" ref="I23:I29" si="5">+F23-G23</f>
        <v>654910.93999999762</v>
      </c>
    </row>
    <row r="24" spans="2:9" s="381" customFormat="1" x14ac:dyDescent="0.25">
      <c r="B24" s="557" t="s">
        <v>364</v>
      </c>
      <c r="C24" s="558"/>
      <c r="D24" s="387">
        <v>708260554.05999994</v>
      </c>
      <c r="E24" s="380">
        <v>293085610.52999997</v>
      </c>
      <c r="F24" s="380">
        <f t="shared" si="4"/>
        <v>1001346164.5899999</v>
      </c>
      <c r="G24" s="380">
        <v>773085369.14999998</v>
      </c>
      <c r="H24" s="380">
        <v>743495399.73000002</v>
      </c>
      <c r="I24" s="380">
        <f t="shared" si="5"/>
        <v>228260795.43999994</v>
      </c>
    </row>
    <row r="25" spans="2:9" s="381" customFormat="1" x14ac:dyDescent="0.25">
      <c r="B25" s="557" t="s">
        <v>365</v>
      </c>
      <c r="C25" s="558"/>
      <c r="D25" s="387">
        <v>5183819</v>
      </c>
      <c r="E25" s="380">
        <v>337803.93</v>
      </c>
      <c r="F25" s="380">
        <f t="shared" si="4"/>
        <v>5521622.9299999997</v>
      </c>
      <c r="G25" s="380">
        <v>5473457.4500000002</v>
      </c>
      <c r="H25" s="380">
        <v>5458451.4699999997</v>
      </c>
      <c r="I25" s="380">
        <f t="shared" si="5"/>
        <v>48165.479999999516</v>
      </c>
    </row>
    <row r="26" spans="2:9" s="381" customFormat="1" x14ac:dyDescent="0.25">
      <c r="B26" s="557" t="s">
        <v>366</v>
      </c>
      <c r="C26" s="558"/>
      <c r="D26" s="387">
        <v>67858212</v>
      </c>
      <c r="E26" s="380">
        <v>12889084.33</v>
      </c>
      <c r="F26" s="380">
        <f t="shared" si="4"/>
        <v>80747296.329999998</v>
      </c>
      <c r="G26" s="380">
        <v>75245501.409999996</v>
      </c>
      <c r="H26" s="380">
        <v>74780305.920000002</v>
      </c>
      <c r="I26" s="380">
        <f t="shared" si="5"/>
        <v>5501794.9200000018</v>
      </c>
    </row>
    <row r="27" spans="2:9" s="381" customFormat="1" x14ac:dyDescent="0.25">
      <c r="B27" s="557" t="s">
        <v>367</v>
      </c>
      <c r="C27" s="558"/>
      <c r="D27" s="387">
        <v>56252555</v>
      </c>
      <c r="E27" s="380">
        <v>-2251021.16</v>
      </c>
      <c r="F27" s="380">
        <f t="shared" si="4"/>
        <v>54001533.840000004</v>
      </c>
      <c r="G27" s="380">
        <v>48678883</v>
      </c>
      <c r="H27" s="380">
        <v>48485108.619999997</v>
      </c>
      <c r="I27" s="380">
        <f t="shared" si="5"/>
        <v>5322650.8400000036</v>
      </c>
    </row>
    <row r="28" spans="2:9" s="381" customFormat="1" x14ac:dyDescent="0.25">
      <c r="B28" s="557" t="s">
        <v>368</v>
      </c>
      <c r="C28" s="558"/>
      <c r="D28" s="387">
        <v>56385432</v>
      </c>
      <c r="E28" s="380">
        <v>4238736.45</v>
      </c>
      <c r="F28" s="380">
        <f t="shared" si="4"/>
        <v>60624168.450000003</v>
      </c>
      <c r="G28" s="380">
        <v>57955254.939999998</v>
      </c>
      <c r="H28" s="380">
        <v>57822114.850000001</v>
      </c>
      <c r="I28" s="380">
        <f t="shared" si="5"/>
        <v>2668913.5100000054</v>
      </c>
    </row>
    <row r="29" spans="2:9" s="381" customFormat="1" x14ac:dyDescent="0.25">
      <c r="B29" s="557" t="s">
        <v>369</v>
      </c>
      <c r="C29" s="558"/>
      <c r="D29" s="387">
        <v>72013254</v>
      </c>
      <c r="E29" s="380">
        <v>6785888.5300000003</v>
      </c>
      <c r="F29" s="380">
        <f t="shared" si="4"/>
        <v>78799142.530000001</v>
      </c>
      <c r="G29" s="380">
        <v>74191937.680000007</v>
      </c>
      <c r="H29" s="380">
        <v>73479307.040000007</v>
      </c>
      <c r="I29" s="380">
        <f t="shared" si="5"/>
        <v>4607204.849999994</v>
      </c>
    </row>
    <row r="30" spans="2:9" x14ac:dyDescent="0.2">
      <c r="B30" s="383"/>
      <c r="C30" s="384"/>
      <c r="D30" s="388"/>
      <c r="E30" s="385"/>
      <c r="F30" s="385"/>
      <c r="G30" s="385"/>
      <c r="H30" s="385"/>
      <c r="I30" s="388"/>
    </row>
    <row r="31" spans="2:9" s="381" customFormat="1" x14ac:dyDescent="0.25">
      <c r="B31" s="559" t="s">
        <v>370</v>
      </c>
      <c r="C31" s="560"/>
      <c r="D31" s="389">
        <f t="shared" ref="D31:I31" si="6">SUM(D32:D40)</f>
        <v>9196839</v>
      </c>
      <c r="E31" s="389">
        <f t="shared" si="6"/>
        <v>3405632.46</v>
      </c>
      <c r="F31" s="389">
        <f t="shared" si="6"/>
        <v>12602471.459999999</v>
      </c>
      <c r="G31" s="389">
        <f t="shared" si="6"/>
        <v>12378646.210000001</v>
      </c>
      <c r="H31" s="389">
        <f t="shared" si="6"/>
        <v>12247796.470000001</v>
      </c>
      <c r="I31" s="389">
        <f t="shared" si="6"/>
        <v>223825.24999999907</v>
      </c>
    </row>
    <row r="32" spans="2:9" s="381" customFormat="1" x14ac:dyDescent="0.25">
      <c r="B32" s="557" t="s">
        <v>371</v>
      </c>
      <c r="C32" s="558"/>
      <c r="D32" s="387">
        <v>5451619</v>
      </c>
      <c r="E32" s="380">
        <v>5341558.26</v>
      </c>
      <c r="F32" s="380">
        <f t="shared" ref="F32:F40" si="7">D32+E32</f>
        <v>10793177.26</v>
      </c>
      <c r="G32" s="380">
        <v>10592210.470000001</v>
      </c>
      <c r="H32" s="380">
        <v>10461360.73</v>
      </c>
      <c r="I32" s="380">
        <f>+F32-G32</f>
        <v>200966.78999999911</v>
      </c>
    </row>
    <row r="33" spans="2:9" s="381" customFormat="1" x14ac:dyDescent="0.25">
      <c r="B33" s="557" t="s">
        <v>372</v>
      </c>
      <c r="C33" s="558"/>
      <c r="D33" s="379">
        <v>0</v>
      </c>
      <c r="E33" s="380">
        <v>0</v>
      </c>
      <c r="F33" s="380">
        <f t="shared" si="7"/>
        <v>0</v>
      </c>
      <c r="G33" s="380">
        <v>0</v>
      </c>
      <c r="H33" s="380">
        <v>0</v>
      </c>
      <c r="I33" s="380">
        <f t="shared" ref="I33:I40" si="8">+F33-G33</f>
        <v>0</v>
      </c>
    </row>
    <row r="34" spans="2:9" s="381" customFormat="1" x14ac:dyDescent="0.25">
      <c r="B34" s="557" t="s">
        <v>373</v>
      </c>
      <c r="C34" s="558"/>
      <c r="D34" s="379">
        <v>0</v>
      </c>
      <c r="E34" s="380">
        <v>0</v>
      </c>
      <c r="F34" s="380">
        <f t="shared" si="7"/>
        <v>0</v>
      </c>
      <c r="G34" s="380">
        <v>0</v>
      </c>
      <c r="H34" s="380">
        <v>0</v>
      </c>
      <c r="I34" s="380">
        <f t="shared" si="8"/>
        <v>0</v>
      </c>
    </row>
    <row r="35" spans="2:9" s="381" customFormat="1" x14ac:dyDescent="0.25">
      <c r="B35" s="557" t="s">
        <v>374</v>
      </c>
      <c r="C35" s="558"/>
      <c r="D35" s="379">
        <v>0</v>
      </c>
      <c r="E35" s="380">
        <v>0</v>
      </c>
      <c r="F35" s="380">
        <f t="shared" si="7"/>
        <v>0</v>
      </c>
      <c r="G35" s="380">
        <v>0</v>
      </c>
      <c r="H35" s="380">
        <v>0</v>
      </c>
      <c r="I35" s="380">
        <f t="shared" si="8"/>
        <v>0</v>
      </c>
    </row>
    <row r="36" spans="2:9" s="381" customFormat="1" x14ac:dyDescent="0.25">
      <c r="B36" s="557" t="s">
        <v>375</v>
      </c>
      <c r="C36" s="558"/>
      <c r="D36" s="387">
        <v>3745220</v>
      </c>
      <c r="E36" s="380">
        <v>-1935925.8</v>
      </c>
      <c r="F36" s="380">
        <f t="shared" si="7"/>
        <v>1809294.2</v>
      </c>
      <c r="G36" s="380">
        <v>1786435.74</v>
      </c>
      <c r="H36" s="380">
        <v>1786435.74</v>
      </c>
      <c r="I36" s="380">
        <f>+F36-G36</f>
        <v>22858.459999999963</v>
      </c>
    </row>
    <row r="37" spans="2:9" s="381" customFormat="1" x14ac:dyDescent="0.25">
      <c r="B37" s="557" t="s">
        <v>376</v>
      </c>
      <c r="C37" s="558"/>
      <c r="D37" s="379">
        <v>0</v>
      </c>
      <c r="E37" s="380">
        <v>0</v>
      </c>
      <c r="F37" s="380">
        <f t="shared" si="7"/>
        <v>0</v>
      </c>
      <c r="G37" s="380">
        <v>0</v>
      </c>
      <c r="H37" s="380">
        <v>0</v>
      </c>
      <c r="I37" s="380">
        <f t="shared" si="8"/>
        <v>0</v>
      </c>
    </row>
    <row r="38" spans="2:9" s="381" customFormat="1" x14ac:dyDescent="0.25">
      <c r="B38" s="557" t="s">
        <v>377</v>
      </c>
      <c r="C38" s="558"/>
      <c r="D38" s="379">
        <v>0</v>
      </c>
      <c r="E38" s="380">
        <v>0</v>
      </c>
      <c r="F38" s="380">
        <f t="shared" si="7"/>
        <v>0</v>
      </c>
      <c r="G38" s="380">
        <v>0</v>
      </c>
      <c r="H38" s="380">
        <v>0</v>
      </c>
      <c r="I38" s="380">
        <f t="shared" si="8"/>
        <v>0</v>
      </c>
    </row>
    <row r="39" spans="2:9" s="381" customFormat="1" x14ac:dyDescent="0.25">
      <c r="B39" s="557" t="s">
        <v>378</v>
      </c>
      <c r="C39" s="558"/>
      <c r="D39" s="379">
        <v>0</v>
      </c>
      <c r="E39" s="380">
        <v>0</v>
      </c>
      <c r="F39" s="380">
        <f t="shared" si="7"/>
        <v>0</v>
      </c>
      <c r="G39" s="380">
        <v>0</v>
      </c>
      <c r="H39" s="380">
        <v>0</v>
      </c>
      <c r="I39" s="380">
        <f t="shared" si="8"/>
        <v>0</v>
      </c>
    </row>
    <row r="40" spans="2:9" s="381" customFormat="1" x14ac:dyDescent="0.25">
      <c r="B40" s="557" t="s">
        <v>379</v>
      </c>
      <c r="C40" s="558"/>
      <c r="D40" s="379">
        <v>0</v>
      </c>
      <c r="E40" s="380">
        <v>0</v>
      </c>
      <c r="F40" s="380">
        <f t="shared" si="7"/>
        <v>0</v>
      </c>
      <c r="G40" s="380">
        <v>0</v>
      </c>
      <c r="H40" s="380">
        <v>0</v>
      </c>
      <c r="I40" s="380">
        <f t="shared" si="8"/>
        <v>0</v>
      </c>
    </row>
    <row r="41" spans="2:9" x14ac:dyDescent="0.2">
      <c r="B41" s="383"/>
      <c r="C41" s="384"/>
      <c r="D41" s="388"/>
      <c r="E41" s="388"/>
      <c r="F41" s="388"/>
      <c r="G41" s="388"/>
      <c r="H41" s="388"/>
      <c r="I41" s="388"/>
    </row>
    <row r="42" spans="2:9" x14ac:dyDescent="0.2">
      <c r="B42" s="555" t="s">
        <v>380</v>
      </c>
      <c r="C42" s="556"/>
      <c r="D42" s="390">
        <f t="shared" ref="D42:I42" si="9">SUM(D43:D46)</f>
        <v>39502540</v>
      </c>
      <c r="E42" s="390">
        <f t="shared" si="9"/>
        <v>637800.05000000005</v>
      </c>
      <c r="F42" s="390">
        <f t="shared" si="9"/>
        <v>40140340.050000004</v>
      </c>
      <c r="G42" s="390">
        <f t="shared" si="9"/>
        <v>39576045.390000001</v>
      </c>
      <c r="H42" s="390">
        <f t="shared" si="9"/>
        <v>39576045.390000001</v>
      </c>
      <c r="I42" s="390">
        <f t="shared" si="9"/>
        <v>564294.66000000387</v>
      </c>
    </row>
    <row r="43" spans="2:9" s="381" customFormat="1" x14ac:dyDescent="0.25">
      <c r="B43" s="557" t="s">
        <v>381</v>
      </c>
      <c r="C43" s="558"/>
      <c r="D43" s="387">
        <v>35502540</v>
      </c>
      <c r="E43" s="380">
        <v>1150123.8400000001</v>
      </c>
      <c r="F43" s="380">
        <f t="shared" ref="F43:F46" si="10">D43+E43</f>
        <v>36652663.840000004</v>
      </c>
      <c r="G43" s="380">
        <v>36088369.18</v>
      </c>
      <c r="H43" s="380">
        <v>36088369.18</v>
      </c>
      <c r="I43" s="380">
        <f>+F43-G43</f>
        <v>564294.66000000387</v>
      </c>
    </row>
    <row r="44" spans="2:9" s="381" customFormat="1" x14ac:dyDescent="0.25">
      <c r="B44" s="557" t="s">
        <v>382</v>
      </c>
      <c r="C44" s="558"/>
      <c r="D44" s="379">
        <v>0</v>
      </c>
      <c r="E44" s="380">
        <v>0</v>
      </c>
      <c r="F44" s="380">
        <f t="shared" si="10"/>
        <v>0</v>
      </c>
      <c r="G44" s="380">
        <v>0</v>
      </c>
      <c r="H44" s="380">
        <v>0</v>
      </c>
      <c r="I44" s="380">
        <f t="shared" ref="I44:I45" si="11">+F44-G44</f>
        <v>0</v>
      </c>
    </row>
    <row r="45" spans="2:9" s="381" customFormat="1" x14ac:dyDescent="0.25">
      <c r="B45" s="557" t="s">
        <v>383</v>
      </c>
      <c r="C45" s="558"/>
      <c r="D45" s="379">
        <v>0</v>
      </c>
      <c r="E45" s="380">
        <v>0</v>
      </c>
      <c r="F45" s="380">
        <f t="shared" si="10"/>
        <v>0</v>
      </c>
      <c r="G45" s="380">
        <v>0</v>
      </c>
      <c r="H45" s="380">
        <v>0</v>
      </c>
      <c r="I45" s="380">
        <f t="shared" si="11"/>
        <v>0</v>
      </c>
    </row>
    <row r="46" spans="2:9" s="381" customFormat="1" x14ac:dyDescent="0.25">
      <c r="B46" s="557" t="s">
        <v>384</v>
      </c>
      <c r="C46" s="558"/>
      <c r="D46" s="387">
        <v>4000000</v>
      </c>
      <c r="E46" s="380">
        <v>-512323.79</v>
      </c>
      <c r="F46" s="380">
        <f t="shared" si="10"/>
        <v>3487676.21</v>
      </c>
      <c r="G46" s="380">
        <v>3487676.21</v>
      </c>
      <c r="H46" s="380">
        <v>3487676.21</v>
      </c>
      <c r="I46" s="380">
        <f>+F46-G46</f>
        <v>0</v>
      </c>
    </row>
    <row r="47" spans="2:9" x14ac:dyDescent="0.2">
      <c r="B47" s="391"/>
      <c r="C47" s="392"/>
      <c r="D47" s="393"/>
      <c r="E47" s="393"/>
      <c r="F47" s="393"/>
      <c r="G47" s="393"/>
      <c r="H47" s="393"/>
      <c r="I47" s="393"/>
    </row>
    <row r="48" spans="2:9" x14ac:dyDescent="0.2">
      <c r="B48" s="394"/>
      <c r="C48" s="395" t="s">
        <v>330</v>
      </c>
      <c r="D48" s="396">
        <f t="shared" ref="D48:I48" si="12">SUM(D12,D22,D31,D42)</f>
        <v>1514573232.3799999</v>
      </c>
      <c r="E48" s="396">
        <f t="shared" si="12"/>
        <v>454174240.80999988</v>
      </c>
      <c r="F48" s="396">
        <f t="shared" si="12"/>
        <v>1968747473.1899998</v>
      </c>
      <c r="G48" s="396">
        <f t="shared" si="12"/>
        <v>1673048713.9200003</v>
      </c>
      <c r="H48" s="396">
        <f t="shared" si="12"/>
        <v>1602384661.3500001</v>
      </c>
      <c r="I48" s="396">
        <f t="shared" si="12"/>
        <v>295698759.26999992</v>
      </c>
    </row>
  </sheetData>
  <mergeCells count="41">
    <mergeCell ref="B14:C14"/>
    <mergeCell ref="B2:I2"/>
    <mergeCell ref="B3:I3"/>
    <mergeCell ref="B4:I4"/>
    <mergeCell ref="B5:I5"/>
    <mergeCell ref="B6:I6"/>
    <mergeCell ref="D7:K7"/>
    <mergeCell ref="B8:C10"/>
    <mergeCell ref="D8:H8"/>
    <mergeCell ref="I8:I9"/>
    <mergeCell ref="B12:C12"/>
    <mergeCell ref="B13:C13"/>
    <mergeCell ref="B27:C27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40:C40"/>
    <mergeCell ref="B28:C28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46:C46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7" workbookViewId="0">
      <selection activeCell="I1" sqref="I1"/>
    </sheetView>
  </sheetViews>
  <sheetFormatPr baseColWidth="10" defaultColWidth="0" defaultRowHeight="14.25" customHeight="1" zeroHeight="1" x14ac:dyDescent="0.2"/>
  <cols>
    <col min="1" max="1" width="2.7109375" style="398" customWidth="1"/>
    <col min="2" max="3" width="11.42578125" style="398" customWidth="1"/>
    <col min="4" max="4" width="51.28515625" style="398" customWidth="1"/>
    <col min="5" max="5" width="14.5703125" style="398" customWidth="1"/>
    <col min="6" max="6" width="13.28515625" style="398" customWidth="1"/>
    <col min="7" max="8" width="14.5703125" style="398" customWidth="1"/>
    <col min="9" max="10" width="14.7109375" style="398" customWidth="1"/>
    <col min="11" max="11" width="2.85546875" style="398" customWidth="1"/>
    <col min="12" max="16384" width="11.42578125" style="398" hidden="1"/>
  </cols>
  <sheetData>
    <row r="1" spans="2:10" x14ac:dyDescent="0.2"/>
    <row r="2" spans="2:10" x14ac:dyDescent="0.2">
      <c r="B2" s="543" t="s">
        <v>0</v>
      </c>
      <c r="C2" s="543"/>
      <c r="D2" s="543"/>
      <c r="E2" s="543"/>
      <c r="F2" s="543"/>
      <c r="G2" s="543"/>
      <c r="H2" s="543"/>
      <c r="I2" s="543"/>
      <c r="J2" s="583"/>
    </row>
    <row r="3" spans="2:10" x14ac:dyDescent="0.2">
      <c r="B3" s="543" t="s">
        <v>272</v>
      </c>
      <c r="C3" s="543"/>
      <c r="D3" s="543"/>
      <c r="E3" s="543"/>
      <c r="F3" s="543"/>
      <c r="G3" s="543"/>
      <c r="H3" s="543"/>
      <c r="I3" s="543"/>
      <c r="J3" s="583"/>
    </row>
    <row r="4" spans="2:10" x14ac:dyDescent="0.2">
      <c r="B4" s="543" t="s">
        <v>385</v>
      </c>
      <c r="C4" s="543"/>
      <c r="D4" s="543"/>
      <c r="E4" s="543"/>
      <c r="F4" s="543"/>
      <c r="G4" s="543"/>
      <c r="H4" s="543"/>
      <c r="I4" s="543"/>
      <c r="J4" s="583"/>
    </row>
    <row r="5" spans="2:10" x14ac:dyDescent="0.2">
      <c r="B5" s="543" t="s">
        <v>200</v>
      </c>
      <c r="C5" s="543"/>
      <c r="D5" s="543"/>
      <c r="E5" s="543"/>
      <c r="F5" s="543"/>
      <c r="G5" s="543"/>
      <c r="H5" s="543"/>
      <c r="I5" s="543"/>
      <c r="J5" s="583"/>
    </row>
    <row r="6" spans="2:10" x14ac:dyDescent="0.2">
      <c r="B6" s="543" t="s">
        <v>235</v>
      </c>
      <c r="C6" s="543"/>
      <c r="D6" s="543"/>
      <c r="E6" s="543"/>
      <c r="F6" s="543"/>
      <c r="G6" s="543"/>
      <c r="H6" s="543"/>
      <c r="I6" s="543"/>
      <c r="J6" s="583"/>
    </row>
    <row r="7" spans="2:10" x14ac:dyDescent="0.2">
      <c r="B7" s="332"/>
      <c r="C7" s="332"/>
      <c r="D7" s="332"/>
      <c r="E7" s="332"/>
      <c r="F7" s="332"/>
      <c r="G7" s="332"/>
      <c r="H7" s="332"/>
      <c r="I7" s="332"/>
      <c r="J7" s="332"/>
    </row>
    <row r="8" spans="2:10" x14ac:dyDescent="0.2">
      <c r="B8" s="561" t="s">
        <v>75</v>
      </c>
      <c r="C8" s="584"/>
      <c r="D8" s="562"/>
      <c r="E8" s="587" t="s">
        <v>386</v>
      </c>
      <c r="F8" s="588"/>
      <c r="G8" s="588"/>
      <c r="H8" s="588"/>
      <c r="I8" s="589"/>
      <c r="J8" s="590" t="s">
        <v>275</v>
      </c>
    </row>
    <row r="9" spans="2:10" ht="24" x14ac:dyDescent="0.2">
      <c r="B9" s="563"/>
      <c r="C9" s="585"/>
      <c r="D9" s="564"/>
      <c r="E9" s="399" t="s">
        <v>276</v>
      </c>
      <c r="F9" s="400" t="s">
        <v>277</v>
      </c>
      <c r="G9" s="401" t="s">
        <v>241</v>
      </c>
      <c r="H9" s="401" t="s">
        <v>242</v>
      </c>
      <c r="I9" s="402" t="s">
        <v>278</v>
      </c>
      <c r="J9" s="591"/>
    </row>
    <row r="10" spans="2:10" x14ac:dyDescent="0.2">
      <c r="B10" s="565"/>
      <c r="C10" s="586"/>
      <c r="D10" s="566"/>
      <c r="E10" s="403">
        <v>1</v>
      </c>
      <c r="F10" s="403">
        <v>2</v>
      </c>
      <c r="G10" s="403" t="s">
        <v>279</v>
      </c>
      <c r="H10" s="403">
        <v>4</v>
      </c>
      <c r="I10" s="404">
        <v>5</v>
      </c>
      <c r="J10" s="403" t="s">
        <v>280</v>
      </c>
    </row>
    <row r="11" spans="2:10" s="405" customFormat="1" x14ac:dyDescent="0.2">
      <c r="B11" s="575" t="s">
        <v>387</v>
      </c>
      <c r="C11" s="576"/>
      <c r="D11" s="577"/>
      <c r="E11" s="413">
        <f t="shared" ref="E11:J11" si="0">SUM(E12,E15,E24,E28,E31,E36)</f>
        <v>1475070692.3799999</v>
      </c>
      <c r="F11" s="413">
        <f t="shared" si="0"/>
        <v>453536440.75999999</v>
      </c>
      <c r="G11" s="413">
        <f t="shared" si="0"/>
        <v>1928607133.1400001</v>
      </c>
      <c r="H11" s="413">
        <f t="shared" si="0"/>
        <v>1633472668.53</v>
      </c>
      <c r="I11" s="413">
        <f t="shared" si="0"/>
        <v>1562808615.96</v>
      </c>
      <c r="J11" s="413">
        <f t="shared" si="0"/>
        <v>295134464.61000001</v>
      </c>
    </row>
    <row r="12" spans="2:10" s="405" customFormat="1" x14ac:dyDescent="0.2">
      <c r="B12" s="414"/>
      <c r="C12" s="573" t="s">
        <v>388</v>
      </c>
      <c r="D12" s="574"/>
      <c r="E12" s="415">
        <f t="shared" ref="E12:J12" si="1">SUM(E13:E14)</f>
        <v>0</v>
      </c>
      <c r="F12" s="415">
        <f t="shared" si="1"/>
        <v>0</v>
      </c>
      <c r="G12" s="415">
        <f t="shared" si="1"/>
        <v>0</v>
      </c>
      <c r="H12" s="415">
        <f t="shared" si="1"/>
        <v>0</v>
      </c>
      <c r="I12" s="415">
        <f t="shared" si="1"/>
        <v>0</v>
      </c>
      <c r="J12" s="415">
        <f t="shared" si="1"/>
        <v>0</v>
      </c>
    </row>
    <row r="13" spans="2:10" s="405" customFormat="1" x14ac:dyDescent="0.2">
      <c r="B13" s="414"/>
      <c r="C13" s="416"/>
      <c r="D13" s="417" t="s">
        <v>389</v>
      </c>
      <c r="E13" s="382">
        <v>0</v>
      </c>
      <c r="F13" s="382">
        <v>0</v>
      </c>
      <c r="G13" s="406">
        <f t="shared" ref="G13:G38" si="2">IF(AND(F13&gt;=0,E13&gt;=0),SUM(E13:F13),"-")</f>
        <v>0</v>
      </c>
      <c r="H13" s="382">
        <v>0</v>
      </c>
      <c r="I13" s="382">
        <v>0</v>
      </c>
      <c r="J13" s="407">
        <f t="shared" ref="J13:J14" si="3">IF(AND(H13&gt;=0,G13&gt;=0),(G13-H13),"-")</f>
        <v>0</v>
      </c>
    </row>
    <row r="14" spans="2:10" s="405" customFormat="1" x14ac:dyDescent="0.2">
      <c r="B14" s="414"/>
      <c r="C14" s="416"/>
      <c r="D14" s="417" t="s">
        <v>390</v>
      </c>
      <c r="E14" s="382">
        <v>0</v>
      </c>
      <c r="F14" s="382">
        <v>0</v>
      </c>
      <c r="G14" s="406">
        <f t="shared" si="2"/>
        <v>0</v>
      </c>
      <c r="H14" s="382">
        <v>0</v>
      </c>
      <c r="I14" s="382">
        <v>0</v>
      </c>
      <c r="J14" s="407">
        <f t="shared" si="3"/>
        <v>0</v>
      </c>
    </row>
    <row r="15" spans="2:10" s="405" customFormat="1" x14ac:dyDescent="0.2">
      <c r="B15" s="414"/>
      <c r="C15" s="573" t="s">
        <v>391</v>
      </c>
      <c r="D15" s="574"/>
      <c r="E15" s="415">
        <f t="shared" ref="E15:J15" si="4">SUM(E16:E23)</f>
        <v>973985750.94999993</v>
      </c>
      <c r="F15" s="415">
        <f t="shared" si="4"/>
        <v>378302372.36000001</v>
      </c>
      <c r="G15" s="415">
        <f t="shared" si="4"/>
        <v>1352288123.3099999</v>
      </c>
      <c r="H15" s="415">
        <f t="shared" si="4"/>
        <v>1074896030.25</v>
      </c>
      <c r="I15" s="415">
        <f t="shared" si="4"/>
        <v>1053788119.0400001</v>
      </c>
      <c r="J15" s="415">
        <f t="shared" si="4"/>
        <v>277392093.06</v>
      </c>
    </row>
    <row r="16" spans="2:10" s="405" customFormat="1" x14ac:dyDescent="0.2">
      <c r="B16" s="414"/>
      <c r="C16" s="416"/>
      <c r="D16" s="417" t="s">
        <v>392</v>
      </c>
      <c r="E16" s="382">
        <v>782008554.65999997</v>
      </c>
      <c r="F16" s="379">
        <v>137541665.83000001</v>
      </c>
      <c r="G16" s="406">
        <f>E16+F16</f>
        <v>919550220.49000001</v>
      </c>
      <c r="H16" s="379">
        <v>854682618.87</v>
      </c>
      <c r="I16" s="379">
        <v>836547771.47000003</v>
      </c>
      <c r="J16" s="407">
        <f>+G16-H16</f>
        <v>64867601.620000005</v>
      </c>
    </row>
    <row r="17" spans="2:10" s="405" customFormat="1" x14ac:dyDescent="0.2">
      <c r="B17" s="414"/>
      <c r="C17" s="416"/>
      <c r="D17" s="417" t="s">
        <v>393</v>
      </c>
      <c r="E17" s="382">
        <v>0</v>
      </c>
      <c r="F17" s="382">
        <v>0</v>
      </c>
      <c r="G17" s="406">
        <f>E17+F17</f>
        <v>0</v>
      </c>
      <c r="H17" s="382">
        <v>0</v>
      </c>
      <c r="I17" s="382">
        <v>0</v>
      </c>
      <c r="J17" s="407">
        <f t="shared" ref="J17:J22" si="5">+G17-H17</f>
        <v>0</v>
      </c>
    </row>
    <row r="18" spans="2:10" s="405" customFormat="1" x14ac:dyDescent="0.2">
      <c r="B18" s="414"/>
      <c r="C18" s="416"/>
      <c r="D18" s="417" t="s">
        <v>394</v>
      </c>
      <c r="E18" s="382">
        <v>0</v>
      </c>
      <c r="F18" s="382">
        <v>0</v>
      </c>
      <c r="G18" s="406">
        <f t="shared" ref="G18:G26" si="6">E18+F18</f>
        <v>0</v>
      </c>
      <c r="H18" s="382">
        <v>0</v>
      </c>
      <c r="I18" s="382">
        <v>0</v>
      </c>
      <c r="J18" s="407">
        <f t="shared" si="5"/>
        <v>0</v>
      </c>
    </row>
    <row r="19" spans="2:10" s="405" customFormat="1" x14ac:dyDescent="0.2">
      <c r="B19" s="414"/>
      <c r="C19" s="416"/>
      <c r="D19" s="417" t="s">
        <v>395</v>
      </c>
      <c r="E19" s="382">
        <v>5451619</v>
      </c>
      <c r="F19" s="379">
        <v>3201208.24</v>
      </c>
      <c r="G19" s="406">
        <f t="shared" si="6"/>
        <v>8652827.2400000002</v>
      </c>
      <c r="H19" s="379">
        <v>8451860.4499999993</v>
      </c>
      <c r="I19" s="379">
        <v>8321010.71</v>
      </c>
      <c r="J19" s="407">
        <f>+G19-H19</f>
        <v>200966.79000000097</v>
      </c>
    </row>
    <row r="20" spans="2:10" s="405" customFormat="1" x14ac:dyDescent="0.2">
      <c r="B20" s="414"/>
      <c r="C20" s="416"/>
      <c r="D20" s="417" t="s">
        <v>396</v>
      </c>
      <c r="E20" s="382">
        <v>0</v>
      </c>
      <c r="F20" s="382">
        <v>0</v>
      </c>
      <c r="G20" s="406">
        <f t="shared" si="6"/>
        <v>0</v>
      </c>
      <c r="H20" s="382">
        <v>0</v>
      </c>
      <c r="I20" s="382">
        <v>0</v>
      </c>
      <c r="J20" s="407">
        <f t="shared" si="5"/>
        <v>0</v>
      </c>
    </row>
    <row r="21" spans="2:10" s="405" customFormat="1" ht="24" x14ac:dyDescent="0.2">
      <c r="B21" s="414"/>
      <c r="C21" s="416"/>
      <c r="D21" s="417" t="s">
        <v>397</v>
      </c>
      <c r="E21" s="382">
        <v>0</v>
      </c>
      <c r="F21" s="382">
        <v>0</v>
      </c>
      <c r="G21" s="406">
        <f t="shared" si="6"/>
        <v>0</v>
      </c>
      <c r="H21" s="382">
        <v>0</v>
      </c>
      <c r="I21" s="382">
        <v>0</v>
      </c>
      <c r="J21" s="407">
        <f t="shared" si="5"/>
        <v>0</v>
      </c>
    </row>
    <row r="22" spans="2:10" s="405" customFormat="1" x14ac:dyDescent="0.2">
      <c r="B22" s="414"/>
      <c r="C22" s="416"/>
      <c r="D22" s="417" t="s">
        <v>398</v>
      </c>
      <c r="E22" s="382">
        <v>0</v>
      </c>
      <c r="F22" s="382">
        <v>0</v>
      </c>
      <c r="G22" s="406">
        <f t="shared" si="6"/>
        <v>0</v>
      </c>
      <c r="H22" s="382">
        <v>0</v>
      </c>
      <c r="I22" s="382">
        <v>0</v>
      </c>
      <c r="J22" s="407">
        <f t="shared" si="5"/>
        <v>0</v>
      </c>
    </row>
    <row r="23" spans="2:10" s="405" customFormat="1" x14ac:dyDescent="0.2">
      <c r="B23" s="414"/>
      <c r="C23" s="416"/>
      <c r="D23" s="417" t="s">
        <v>399</v>
      </c>
      <c r="E23" s="382">
        <v>186525577.28999999</v>
      </c>
      <c r="F23" s="379">
        <v>237559498.28999999</v>
      </c>
      <c r="G23" s="406">
        <f t="shared" si="6"/>
        <v>424085075.57999998</v>
      </c>
      <c r="H23" s="379">
        <v>211761550.93000001</v>
      </c>
      <c r="I23" s="379">
        <v>208919336.86000001</v>
      </c>
      <c r="J23" s="407">
        <f>+G23-H23</f>
        <v>212323524.64999998</v>
      </c>
    </row>
    <row r="24" spans="2:10" s="405" customFormat="1" x14ac:dyDescent="0.2">
      <c r="B24" s="414"/>
      <c r="C24" s="573" t="s">
        <v>400</v>
      </c>
      <c r="D24" s="574"/>
      <c r="E24" s="415">
        <f t="shared" ref="E24:J24" si="7">SUM(E25:E27)</f>
        <v>107321189</v>
      </c>
      <c r="F24" s="415">
        <f t="shared" si="7"/>
        <v>754264.68</v>
      </c>
      <c r="G24" s="415">
        <f t="shared" si="7"/>
        <v>108075453.68000001</v>
      </c>
      <c r="H24" s="415">
        <f t="shared" si="7"/>
        <v>105493973.78999999</v>
      </c>
      <c r="I24" s="415">
        <f t="shared" si="7"/>
        <v>104727055.22</v>
      </c>
      <c r="J24" s="415">
        <f t="shared" si="7"/>
        <v>2581479.8900000006</v>
      </c>
    </row>
    <row r="25" spans="2:10" s="405" customFormat="1" ht="24" x14ac:dyDescent="0.2">
      <c r="B25" s="414"/>
      <c r="C25" s="416"/>
      <c r="D25" s="417" t="s">
        <v>401</v>
      </c>
      <c r="E25" s="382">
        <v>55684103</v>
      </c>
      <c r="F25" s="379">
        <v>834163.03</v>
      </c>
      <c r="G25" s="406">
        <f t="shared" si="6"/>
        <v>56518266.030000001</v>
      </c>
      <c r="H25" s="379">
        <v>56045683.479999997</v>
      </c>
      <c r="I25" s="379">
        <v>55649247.68</v>
      </c>
      <c r="J25" s="407">
        <f>+G25-H25</f>
        <v>472582.55000000447</v>
      </c>
    </row>
    <row r="26" spans="2:10" s="405" customFormat="1" x14ac:dyDescent="0.2">
      <c r="B26" s="414"/>
      <c r="C26" s="416"/>
      <c r="D26" s="417" t="s">
        <v>402</v>
      </c>
      <c r="E26" s="382">
        <v>51637086</v>
      </c>
      <c r="F26" s="379">
        <v>-79898.350000000006</v>
      </c>
      <c r="G26" s="406">
        <f t="shared" si="6"/>
        <v>51557187.649999999</v>
      </c>
      <c r="H26" s="379">
        <v>49448290.310000002</v>
      </c>
      <c r="I26" s="379">
        <v>49077807.539999999</v>
      </c>
      <c r="J26" s="407">
        <f>+G26-H26</f>
        <v>2108897.3399999961</v>
      </c>
    </row>
    <row r="27" spans="2:10" s="405" customFormat="1" x14ac:dyDescent="0.2">
      <c r="B27" s="414"/>
      <c r="C27" s="416"/>
      <c r="D27" s="417" t="s">
        <v>403</v>
      </c>
      <c r="E27" s="382">
        <v>0</v>
      </c>
      <c r="F27" s="379">
        <v>0</v>
      </c>
      <c r="G27" s="406">
        <f t="shared" si="2"/>
        <v>0</v>
      </c>
      <c r="H27" s="379">
        <v>0</v>
      </c>
      <c r="I27" s="379">
        <v>0</v>
      </c>
      <c r="J27" s="407">
        <f>+G27-H27</f>
        <v>0</v>
      </c>
    </row>
    <row r="28" spans="2:10" s="405" customFormat="1" x14ac:dyDescent="0.2">
      <c r="B28" s="414"/>
      <c r="C28" s="573" t="s">
        <v>404</v>
      </c>
      <c r="D28" s="574"/>
      <c r="E28" s="415">
        <f t="shared" ref="E28:J28" si="8">SUM(E29:E30)</f>
        <v>0</v>
      </c>
      <c r="F28" s="415">
        <f t="shared" si="8"/>
        <v>0</v>
      </c>
      <c r="G28" s="415">
        <f t="shared" si="8"/>
        <v>0</v>
      </c>
      <c r="H28" s="415">
        <f t="shared" si="8"/>
        <v>0</v>
      </c>
      <c r="I28" s="415">
        <f t="shared" si="8"/>
        <v>0</v>
      </c>
      <c r="J28" s="415">
        <f t="shared" si="8"/>
        <v>0</v>
      </c>
    </row>
    <row r="29" spans="2:10" s="405" customFormat="1" x14ac:dyDescent="0.2">
      <c r="B29" s="414"/>
      <c r="C29" s="416"/>
      <c r="D29" s="417" t="s">
        <v>405</v>
      </c>
      <c r="E29" s="382">
        <v>0</v>
      </c>
      <c r="F29" s="382">
        <v>0</v>
      </c>
      <c r="G29" s="406">
        <f t="shared" si="2"/>
        <v>0</v>
      </c>
      <c r="H29" s="382">
        <v>0</v>
      </c>
      <c r="I29" s="382">
        <v>0</v>
      </c>
      <c r="J29" s="407">
        <f>+G29-H29</f>
        <v>0</v>
      </c>
    </row>
    <row r="30" spans="2:10" s="405" customFormat="1" x14ac:dyDescent="0.2">
      <c r="B30" s="414"/>
      <c r="C30" s="416"/>
      <c r="D30" s="417" t="s">
        <v>406</v>
      </c>
      <c r="E30" s="382">
        <v>0</v>
      </c>
      <c r="F30" s="382">
        <v>0</v>
      </c>
      <c r="G30" s="406">
        <f t="shared" si="2"/>
        <v>0</v>
      </c>
      <c r="H30" s="382">
        <v>0</v>
      </c>
      <c r="I30" s="382">
        <v>0</v>
      </c>
      <c r="J30" s="407">
        <f>+G30-H30</f>
        <v>0</v>
      </c>
    </row>
    <row r="31" spans="2:10" s="405" customFormat="1" x14ac:dyDescent="0.2">
      <c r="B31" s="414"/>
      <c r="C31" s="573" t="s">
        <v>407</v>
      </c>
      <c r="D31" s="574"/>
      <c r="E31" s="415">
        <f t="shared" ref="E31:J31" si="9">SUM(E32:E35)</f>
        <v>48552606</v>
      </c>
      <c r="F31" s="415">
        <f t="shared" si="9"/>
        <v>3298032.94</v>
      </c>
      <c r="G31" s="415">
        <f t="shared" si="9"/>
        <v>51850638.939999998</v>
      </c>
      <c r="H31" s="415">
        <f t="shared" si="9"/>
        <v>49629527.299999997</v>
      </c>
      <c r="I31" s="415">
        <f t="shared" si="9"/>
        <v>49626221.299999997</v>
      </c>
      <c r="J31" s="415">
        <f t="shared" si="9"/>
        <v>2221111.6400000006</v>
      </c>
    </row>
    <row r="32" spans="2:10" s="405" customFormat="1" x14ac:dyDescent="0.2">
      <c r="B32" s="414"/>
      <c r="C32" s="416"/>
      <c r="D32" s="417" t="s">
        <v>408</v>
      </c>
      <c r="E32" s="382">
        <v>48552606</v>
      </c>
      <c r="F32" s="379">
        <v>3298032.94</v>
      </c>
      <c r="G32" s="406">
        <f>E32+F32</f>
        <v>51850638.939999998</v>
      </c>
      <c r="H32" s="379">
        <v>49629527.299999997</v>
      </c>
      <c r="I32" s="379">
        <v>49626221.299999997</v>
      </c>
      <c r="J32" s="407">
        <f>+G32-H32</f>
        <v>2221111.6400000006</v>
      </c>
    </row>
    <row r="33" spans="2:10" s="405" customFormat="1" x14ac:dyDescent="0.2">
      <c r="B33" s="414"/>
      <c r="C33" s="416"/>
      <c r="D33" s="417" t="s">
        <v>409</v>
      </c>
      <c r="E33" s="382">
        <v>0</v>
      </c>
      <c r="F33" s="382">
        <v>0</v>
      </c>
      <c r="G33" s="406">
        <f t="shared" si="2"/>
        <v>0</v>
      </c>
      <c r="H33" s="382">
        <v>0</v>
      </c>
      <c r="I33" s="382">
        <v>0</v>
      </c>
      <c r="J33" s="407">
        <f>+G33-H33</f>
        <v>0</v>
      </c>
    </row>
    <row r="34" spans="2:10" s="405" customFormat="1" x14ac:dyDescent="0.2">
      <c r="B34" s="414"/>
      <c r="C34" s="416"/>
      <c r="D34" s="417" t="s">
        <v>410</v>
      </c>
      <c r="E34" s="382">
        <v>0</v>
      </c>
      <c r="F34" s="382">
        <v>0</v>
      </c>
      <c r="G34" s="406">
        <f t="shared" si="2"/>
        <v>0</v>
      </c>
      <c r="H34" s="382">
        <v>0</v>
      </c>
      <c r="I34" s="382">
        <v>0</v>
      </c>
      <c r="J34" s="407">
        <f>+G34-H34</f>
        <v>0</v>
      </c>
    </row>
    <row r="35" spans="2:10" s="405" customFormat="1" ht="24" x14ac:dyDescent="0.2">
      <c r="B35" s="414"/>
      <c r="C35" s="416"/>
      <c r="D35" s="417" t="s">
        <v>411</v>
      </c>
      <c r="E35" s="382">
        <v>0</v>
      </c>
      <c r="F35" s="382">
        <v>0</v>
      </c>
      <c r="G35" s="406">
        <f>IF(AND(F35&gt;=0,E35&gt;=0),SUM(E35:F35),"-")</f>
        <v>0</v>
      </c>
      <c r="H35" s="382">
        <v>0</v>
      </c>
      <c r="I35" s="382">
        <v>0</v>
      </c>
      <c r="J35" s="407">
        <f>+G35-H35</f>
        <v>0</v>
      </c>
    </row>
    <row r="36" spans="2:10" s="405" customFormat="1" x14ac:dyDescent="0.2">
      <c r="B36" s="414"/>
      <c r="C36" s="573" t="s">
        <v>412</v>
      </c>
      <c r="D36" s="574"/>
      <c r="E36" s="415">
        <f>SUM(E37)</f>
        <v>345211146.43000001</v>
      </c>
      <c r="F36" s="415">
        <f t="shared" ref="F36:J36" si="10">SUM(F37)</f>
        <v>71181770.780000001</v>
      </c>
      <c r="G36" s="415">
        <f t="shared" si="10"/>
        <v>416392917.21000004</v>
      </c>
      <c r="H36" s="415">
        <f t="shared" si="10"/>
        <v>403453137.19</v>
      </c>
      <c r="I36" s="415">
        <f t="shared" si="10"/>
        <v>354667220.39999998</v>
      </c>
      <c r="J36" s="415">
        <f t="shared" si="10"/>
        <v>12939780.020000041</v>
      </c>
    </row>
    <row r="37" spans="2:10" s="405" customFormat="1" x14ac:dyDescent="0.2">
      <c r="B37" s="414"/>
      <c r="C37" s="416"/>
      <c r="D37" s="417" t="s">
        <v>413</v>
      </c>
      <c r="E37" s="382">
        <v>345211146.43000001</v>
      </c>
      <c r="F37" s="379">
        <v>71181770.780000001</v>
      </c>
      <c r="G37" s="406">
        <f>E37+F37</f>
        <v>416392917.21000004</v>
      </c>
      <c r="H37" s="379">
        <v>403453137.19</v>
      </c>
      <c r="I37" s="379">
        <v>354667220.39999998</v>
      </c>
      <c r="J37" s="407">
        <f>+G37-H37</f>
        <v>12939780.020000041</v>
      </c>
    </row>
    <row r="38" spans="2:10" s="405" customFormat="1" x14ac:dyDescent="0.2">
      <c r="B38" s="575" t="s">
        <v>414</v>
      </c>
      <c r="C38" s="576"/>
      <c r="D38" s="577"/>
      <c r="E38" s="418">
        <v>0</v>
      </c>
      <c r="F38" s="418">
        <v>0</v>
      </c>
      <c r="G38" s="408">
        <f t="shared" si="2"/>
        <v>0</v>
      </c>
      <c r="H38" s="418">
        <v>0</v>
      </c>
      <c r="I38" s="418">
        <v>0</v>
      </c>
      <c r="J38" s="409">
        <f>+G38-H38</f>
        <v>0</v>
      </c>
    </row>
    <row r="39" spans="2:10" s="405" customFormat="1" x14ac:dyDescent="0.2">
      <c r="B39" s="575" t="s">
        <v>415</v>
      </c>
      <c r="C39" s="576"/>
      <c r="D39" s="577"/>
      <c r="E39" s="418">
        <v>35502540</v>
      </c>
      <c r="F39" s="419">
        <v>1150123.8400000001</v>
      </c>
      <c r="G39" s="408">
        <f>+F39+E39</f>
        <v>36652663.840000004</v>
      </c>
      <c r="H39" s="419">
        <v>36088369.18</v>
      </c>
      <c r="I39" s="419">
        <v>36088369.18</v>
      </c>
      <c r="J39" s="409">
        <f>+G39-H39</f>
        <v>564294.66000000387</v>
      </c>
    </row>
    <row r="40" spans="2:10" s="405" customFormat="1" x14ac:dyDescent="0.2">
      <c r="B40" s="575" t="s">
        <v>416</v>
      </c>
      <c r="C40" s="576"/>
      <c r="D40" s="577"/>
      <c r="E40" s="418">
        <v>4000000</v>
      </c>
      <c r="F40" s="419">
        <v>-512323.79</v>
      </c>
      <c r="G40" s="408">
        <f>+E40+F40</f>
        <v>3487676.21</v>
      </c>
      <c r="H40" s="419">
        <v>3487676.21</v>
      </c>
      <c r="I40" s="419">
        <v>3487676.21</v>
      </c>
      <c r="J40" s="409">
        <f>+G40-H40</f>
        <v>0</v>
      </c>
    </row>
    <row r="41" spans="2:10" s="405" customFormat="1" x14ac:dyDescent="0.2">
      <c r="B41" s="578"/>
      <c r="C41" s="579"/>
      <c r="D41" s="580"/>
      <c r="E41" s="382"/>
      <c r="F41" s="379"/>
      <c r="G41" s="406"/>
      <c r="H41" s="379"/>
      <c r="I41" s="379"/>
      <c r="J41" s="407"/>
    </row>
    <row r="42" spans="2:10" s="405" customFormat="1" x14ac:dyDescent="0.2">
      <c r="B42" s="348"/>
      <c r="C42" s="581" t="s">
        <v>330</v>
      </c>
      <c r="D42" s="582"/>
      <c r="E42" s="410">
        <f t="shared" ref="E42:J42" si="11">SUM(E11,E38,E39,E40,E41)</f>
        <v>1514573232.3799999</v>
      </c>
      <c r="F42" s="410">
        <f t="shared" si="11"/>
        <v>454174240.80999994</v>
      </c>
      <c r="G42" s="410">
        <f t="shared" si="11"/>
        <v>1968747473.1900001</v>
      </c>
      <c r="H42" s="410">
        <f t="shared" si="11"/>
        <v>1673048713.9200001</v>
      </c>
      <c r="I42" s="410">
        <f t="shared" si="11"/>
        <v>1602384661.3500001</v>
      </c>
      <c r="J42" s="410">
        <f t="shared" si="11"/>
        <v>295698759.27000004</v>
      </c>
    </row>
    <row r="43" spans="2:10" s="405" customFormat="1" x14ac:dyDescent="0.2">
      <c r="E43" s="411"/>
      <c r="F43" s="411"/>
      <c r="G43" s="411"/>
      <c r="H43" s="411"/>
      <c r="I43" s="411"/>
      <c r="J43" s="411"/>
    </row>
    <row r="44" spans="2:10" x14ac:dyDescent="0.2">
      <c r="E44" s="412"/>
      <c r="F44" s="412"/>
      <c r="G44" s="412"/>
      <c r="H44" s="412"/>
      <c r="I44" s="412"/>
      <c r="J44" s="412"/>
    </row>
    <row r="45" spans="2:10" x14ac:dyDescent="0.2"/>
  </sheetData>
  <mergeCells count="20">
    <mergeCell ref="B8:D10"/>
    <mergeCell ref="E8:I8"/>
    <mergeCell ref="J8:J9"/>
    <mergeCell ref="B2:J2"/>
    <mergeCell ref="B3:J3"/>
    <mergeCell ref="B4:J4"/>
    <mergeCell ref="B5:J5"/>
    <mergeCell ref="B6:J6"/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J24:J31 G24:G28 J36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E14" sqref="E14"/>
    </sheetView>
  </sheetViews>
  <sheetFormatPr baseColWidth="10" defaultRowHeight="15" x14ac:dyDescent="0.25"/>
  <cols>
    <col min="1" max="1" width="12.140625" customWidth="1"/>
    <col min="2" max="2" width="33" customWidth="1"/>
    <col min="3" max="3" width="22" customWidth="1"/>
    <col min="4" max="5" width="18.28515625" customWidth="1"/>
  </cols>
  <sheetData>
    <row r="1" spans="2:5" x14ac:dyDescent="0.25">
      <c r="B1" s="592" t="s">
        <v>0</v>
      </c>
      <c r="C1" s="593"/>
      <c r="D1" s="593"/>
      <c r="E1" s="594"/>
    </row>
    <row r="2" spans="2:5" x14ac:dyDescent="0.25">
      <c r="B2" s="420"/>
      <c r="C2" s="421"/>
      <c r="D2" s="421"/>
      <c r="E2" s="422"/>
    </row>
    <row r="3" spans="2:5" x14ac:dyDescent="0.25">
      <c r="B3" s="595" t="s">
        <v>219</v>
      </c>
      <c r="C3" s="596"/>
      <c r="D3" s="596"/>
      <c r="E3" s="597"/>
    </row>
    <row r="4" spans="2:5" x14ac:dyDescent="0.25">
      <c r="B4" s="420"/>
      <c r="C4" s="421"/>
      <c r="D4" s="421"/>
      <c r="E4" s="422"/>
    </row>
    <row r="5" spans="2:5" x14ac:dyDescent="0.25">
      <c r="B5" s="598" t="s">
        <v>428</v>
      </c>
      <c r="C5" s="599"/>
      <c r="D5" s="599"/>
      <c r="E5" s="600"/>
    </row>
    <row r="6" spans="2:5" x14ac:dyDescent="0.25">
      <c r="B6" s="601" t="s">
        <v>417</v>
      </c>
      <c r="C6" s="423" t="s">
        <v>418</v>
      </c>
      <c r="D6" s="423" t="s">
        <v>419</v>
      </c>
      <c r="E6" s="424" t="s">
        <v>420</v>
      </c>
    </row>
    <row r="7" spans="2:5" x14ac:dyDescent="0.25">
      <c r="B7" s="602"/>
      <c r="C7" s="423" t="s">
        <v>421</v>
      </c>
      <c r="D7" s="423" t="s">
        <v>422</v>
      </c>
      <c r="E7" s="424" t="s">
        <v>423</v>
      </c>
    </row>
    <row r="8" spans="2:5" x14ac:dyDescent="0.25">
      <c r="B8" s="603" t="s">
        <v>424</v>
      </c>
      <c r="C8" s="604"/>
      <c r="D8" s="604"/>
      <c r="E8" s="605"/>
    </row>
    <row r="9" spans="2:5" x14ac:dyDescent="0.25">
      <c r="B9" s="425" t="s">
        <v>425</v>
      </c>
      <c r="C9" s="426">
        <v>0</v>
      </c>
      <c r="D9" s="427">
        <v>7884000</v>
      </c>
      <c r="E9" s="427">
        <f>+D9*-1</f>
        <v>-7884000</v>
      </c>
    </row>
    <row r="10" spans="2:5" x14ac:dyDescent="0.25">
      <c r="B10" s="425" t="s">
        <v>426</v>
      </c>
      <c r="C10" s="426">
        <v>0</v>
      </c>
      <c r="D10" s="427">
        <v>18260869.559999999</v>
      </c>
      <c r="E10" s="427">
        <f>+D10*-1</f>
        <v>-18260869.559999999</v>
      </c>
    </row>
    <row r="11" spans="2:5" x14ac:dyDescent="0.25">
      <c r="B11" s="428" t="s">
        <v>427</v>
      </c>
      <c r="C11" s="429">
        <f>SUM(C9:C10)</f>
        <v>0</v>
      </c>
      <c r="D11" s="429">
        <f>SUM(D9:D10)</f>
        <v>26144869.559999999</v>
      </c>
      <c r="E11" s="429">
        <f>SUM(E9:E10)</f>
        <v>-26144869.559999999</v>
      </c>
    </row>
    <row r="12" spans="2:5" x14ac:dyDescent="0.25">
      <c r="B12" s="430" t="s">
        <v>130</v>
      </c>
      <c r="C12" s="431">
        <f>+C11</f>
        <v>0</v>
      </c>
      <c r="D12" s="431">
        <f t="shared" ref="D12:E12" si="0">+D11</f>
        <v>26144869.559999999</v>
      </c>
      <c r="E12" s="431">
        <f t="shared" si="0"/>
        <v>-26144869.559999999</v>
      </c>
    </row>
  </sheetData>
  <mergeCells count="5">
    <mergeCell ref="B1:E1"/>
    <mergeCell ref="B3:E3"/>
    <mergeCell ref="B5:E5"/>
    <mergeCell ref="B6:B7"/>
    <mergeCell ref="B8:E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9:E1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14" sqref="D14"/>
    </sheetView>
  </sheetViews>
  <sheetFormatPr baseColWidth="10" defaultRowHeight="15" x14ac:dyDescent="0.25"/>
  <cols>
    <col min="1" max="1" width="12" customWidth="1"/>
    <col min="2" max="2" width="43.140625" customWidth="1"/>
    <col min="3" max="4" width="30.7109375" customWidth="1"/>
  </cols>
  <sheetData>
    <row r="2" spans="2:4" x14ac:dyDescent="0.25">
      <c r="B2" s="592" t="s">
        <v>0</v>
      </c>
      <c r="C2" s="593"/>
      <c r="D2" s="594"/>
    </row>
    <row r="3" spans="2:4" x14ac:dyDescent="0.25">
      <c r="B3" s="595" t="s">
        <v>429</v>
      </c>
      <c r="C3" s="596"/>
      <c r="D3" s="597"/>
    </row>
    <row r="4" spans="2:4" x14ac:dyDescent="0.25">
      <c r="B4" s="598" t="s">
        <v>200</v>
      </c>
      <c r="C4" s="599"/>
      <c r="D4" s="600"/>
    </row>
    <row r="5" spans="2:4" x14ac:dyDescent="0.25">
      <c r="B5" s="432"/>
      <c r="C5" s="433"/>
      <c r="D5" s="434"/>
    </row>
    <row r="6" spans="2:4" x14ac:dyDescent="0.25">
      <c r="B6" s="424" t="s">
        <v>417</v>
      </c>
      <c r="C6" s="424" t="s">
        <v>242</v>
      </c>
      <c r="D6" s="424" t="s">
        <v>278</v>
      </c>
    </row>
    <row r="7" spans="2:4" x14ac:dyDescent="0.25">
      <c r="B7" s="606" t="s">
        <v>430</v>
      </c>
      <c r="C7" s="606"/>
      <c r="D7" s="606"/>
    </row>
    <row r="8" spans="2:4" x14ac:dyDescent="0.25">
      <c r="B8" s="435" t="s">
        <v>425</v>
      </c>
      <c r="C8" s="436">
        <v>7921070.96</v>
      </c>
      <c r="D8" s="436">
        <v>7921070.96</v>
      </c>
    </row>
    <row r="9" spans="2:4" x14ac:dyDescent="0.25">
      <c r="B9" s="435" t="s">
        <v>426</v>
      </c>
      <c r="C9" s="436">
        <v>2022313.86</v>
      </c>
      <c r="D9" s="436">
        <v>2022313.86</v>
      </c>
    </row>
    <row r="10" spans="2:4" x14ac:dyDescent="0.25">
      <c r="B10" s="428" t="s">
        <v>431</v>
      </c>
      <c r="C10" s="437">
        <f>SUM(C8:C9)</f>
        <v>9943384.8200000003</v>
      </c>
      <c r="D10" s="437">
        <f>SUM(D8:D9)</f>
        <v>9943384.8200000003</v>
      </c>
    </row>
  </sheetData>
  <mergeCells count="4">
    <mergeCell ref="B2:D2"/>
    <mergeCell ref="B3:D3"/>
    <mergeCell ref="B4:D4"/>
    <mergeCell ref="B7:D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2" workbookViewId="0">
      <selection activeCell="D7" sqref="D7:H7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11.5703125" customWidth="1"/>
    <col min="4" max="4" width="39.5703125" customWidth="1"/>
    <col min="5" max="5" width="14.5703125" customWidth="1"/>
    <col min="6" max="6" width="16.42578125" customWidth="1"/>
    <col min="7" max="7" width="19" customWidth="1"/>
    <col min="8" max="8" width="18.42578125" customWidth="1"/>
    <col min="9" max="9" width="18.28515625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x14ac:dyDescent="0.25">
      <c r="B1" s="65"/>
      <c r="C1" s="66"/>
      <c r="D1" s="468"/>
      <c r="E1" s="468"/>
      <c r="F1" s="468"/>
      <c r="G1" s="469"/>
      <c r="H1" s="469"/>
      <c r="I1" s="469"/>
      <c r="J1" s="67"/>
      <c r="K1" s="469"/>
      <c r="L1" s="469"/>
      <c r="M1" s="65"/>
      <c r="N1" s="65"/>
    </row>
    <row r="2" spans="2:15" x14ac:dyDescent="0.25"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5" x14ac:dyDescent="0.25">
      <c r="B3" s="65"/>
      <c r="C3" s="68"/>
      <c r="D3" s="464" t="s">
        <v>0</v>
      </c>
      <c r="E3" s="464"/>
      <c r="F3" s="464"/>
      <c r="G3" s="464"/>
      <c r="H3" s="464"/>
      <c r="I3" s="68"/>
      <c r="J3" s="68"/>
      <c r="K3" s="69"/>
      <c r="L3" s="69"/>
      <c r="M3" s="65"/>
      <c r="N3" s="65"/>
    </row>
    <row r="4" spans="2:15" x14ac:dyDescent="0.25">
      <c r="B4" s="65"/>
      <c r="C4" s="68"/>
      <c r="D4" s="464" t="s">
        <v>73</v>
      </c>
      <c r="E4" s="464"/>
      <c r="F4" s="464"/>
      <c r="G4" s="464"/>
      <c r="H4" s="464"/>
      <c r="I4" s="68"/>
      <c r="J4" s="68"/>
      <c r="K4" s="69"/>
      <c r="L4" s="69"/>
      <c r="M4" s="65"/>
      <c r="N4" s="65"/>
    </row>
    <row r="5" spans="2:15" x14ac:dyDescent="0.25">
      <c r="B5" s="65"/>
      <c r="C5" s="68"/>
      <c r="D5" s="464" t="s">
        <v>74</v>
      </c>
      <c r="E5" s="464"/>
      <c r="F5" s="464"/>
      <c r="G5" s="464"/>
      <c r="H5" s="464"/>
      <c r="I5" s="68"/>
      <c r="J5" s="68"/>
      <c r="K5" s="69"/>
      <c r="L5" s="69"/>
      <c r="M5" s="65"/>
      <c r="N5" s="65"/>
    </row>
    <row r="6" spans="2:15" x14ac:dyDescent="0.25">
      <c r="B6" s="65"/>
      <c r="C6" s="68"/>
      <c r="D6" s="464" t="s">
        <v>3</v>
      </c>
      <c r="E6" s="464"/>
      <c r="F6" s="464"/>
      <c r="G6" s="464"/>
      <c r="H6" s="464"/>
      <c r="I6" s="68"/>
      <c r="J6" s="68"/>
      <c r="K6" s="69"/>
      <c r="L6" s="69"/>
      <c r="M6" s="65"/>
      <c r="N6" s="65"/>
    </row>
    <row r="7" spans="2:15" x14ac:dyDescent="0.25">
      <c r="B7" s="70"/>
      <c r="C7" s="71"/>
      <c r="D7" s="449"/>
      <c r="E7" s="449"/>
      <c r="F7" s="449"/>
      <c r="G7" s="449"/>
      <c r="H7" s="449"/>
      <c r="I7" s="72"/>
      <c r="J7" s="73"/>
      <c r="K7" s="73"/>
      <c r="L7" s="73"/>
      <c r="M7" s="73"/>
      <c r="N7" s="73"/>
    </row>
    <row r="8" spans="2:15" x14ac:dyDescent="0.25">
      <c r="B8" s="465"/>
      <c r="C8" s="465"/>
      <c r="D8" s="465"/>
      <c r="E8" s="465"/>
      <c r="F8" s="465"/>
      <c r="G8" s="465"/>
      <c r="H8" s="465"/>
      <c r="I8" s="465"/>
      <c r="J8" s="465"/>
      <c r="K8" s="65"/>
      <c r="L8" s="65"/>
      <c r="M8" s="65"/>
      <c r="N8" s="65"/>
    </row>
    <row r="9" spans="2:15" ht="24" x14ac:dyDescent="0.25">
      <c r="B9" s="74"/>
      <c r="C9" s="466" t="s">
        <v>75</v>
      </c>
      <c r="D9" s="466"/>
      <c r="E9" s="75" t="s">
        <v>76</v>
      </c>
      <c r="F9" s="75" t="s">
        <v>77</v>
      </c>
      <c r="G9" s="76" t="s">
        <v>78</v>
      </c>
      <c r="H9" s="76" t="s">
        <v>79</v>
      </c>
      <c r="I9" s="76" t="s">
        <v>80</v>
      </c>
      <c r="J9" s="77"/>
      <c r="K9" s="78"/>
      <c r="L9" s="78"/>
      <c r="M9" s="78"/>
      <c r="N9" s="78"/>
    </row>
    <row r="10" spans="2:15" x14ac:dyDescent="0.25">
      <c r="B10" s="79"/>
      <c r="C10" s="467"/>
      <c r="D10" s="467"/>
      <c r="E10" s="80">
        <v>1</v>
      </c>
      <c r="F10" s="80">
        <v>2</v>
      </c>
      <c r="G10" s="81">
        <v>3</v>
      </c>
      <c r="H10" s="81" t="s">
        <v>81</v>
      </c>
      <c r="I10" s="81" t="s">
        <v>82</v>
      </c>
      <c r="J10" s="82"/>
      <c r="K10" s="78"/>
      <c r="L10" s="78"/>
      <c r="M10" s="78"/>
      <c r="N10" s="78"/>
    </row>
    <row r="11" spans="2:15" x14ac:dyDescent="0.25">
      <c r="B11" s="83"/>
      <c r="C11" s="458" t="s">
        <v>6</v>
      </c>
      <c r="D11" s="458"/>
      <c r="E11" s="84"/>
      <c r="F11" s="85"/>
      <c r="G11" s="85"/>
      <c r="H11" s="85"/>
      <c r="I11" s="85"/>
      <c r="J11" s="86"/>
      <c r="K11" s="69"/>
      <c r="L11" s="69"/>
      <c r="M11" s="65"/>
      <c r="N11" s="65"/>
    </row>
    <row r="12" spans="2:15" x14ac:dyDescent="0.25">
      <c r="B12" s="83"/>
      <c r="C12" s="87"/>
      <c r="D12" s="87"/>
      <c r="E12" s="84"/>
      <c r="F12" s="85"/>
      <c r="G12" s="85"/>
      <c r="H12" s="84"/>
      <c r="I12" s="84"/>
      <c r="J12" s="86"/>
      <c r="K12" s="69"/>
      <c r="L12" s="69"/>
      <c r="M12" s="65"/>
      <c r="N12" s="65"/>
    </row>
    <row r="13" spans="2:15" x14ac:dyDescent="0.25">
      <c r="B13" s="88"/>
      <c r="C13" s="463" t="s">
        <v>8</v>
      </c>
      <c r="D13" s="463"/>
      <c r="E13" s="89">
        <f>SUM(E15:E21)</f>
        <v>371668321.34000069</v>
      </c>
      <c r="F13" s="89">
        <f>SUM(F15:F21)</f>
        <v>7696905577.6400003</v>
      </c>
      <c r="G13" s="89">
        <f>SUM(G15:G21)</f>
        <v>7571016505.25</v>
      </c>
      <c r="H13" s="89">
        <f>SUM(H15:H21)</f>
        <v>497557393.73000002</v>
      </c>
      <c r="I13" s="89">
        <f>SUM(I15:I21)</f>
        <v>125889072.38999927</v>
      </c>
      <c r="J13" s="90"/>
      <c r="K13" s="69"/>
      <c r="L13" s="69"/>
      <c r="M13" s="65"/>
      <c r="N13" s="65"/>
    </row>
    <row r="14" spans="2:15" x14ac:dyDescent="0.25">
      <c r="B14" s="91"/>
      <c r="C14" s="66"/>
      <c r="D14" s="66"/>
      <c r="E14" s="92"/>
      <c r="F14" s="92"/>
      <c r="G14" s="92"/>
      <c r="H14" s="92"/>
      <c r="I14" s="92"/>
      <c r="J14" s="93"/>
      <c r="K14" s="69"/>
      <c r="L14" s="69"/>
      <c r="M14" s="65"/>
      <c r="N14" s="65"/>
      <c r="O14" s="65"/>
    </row>
    <row r="15" spans="2:15" x14ac:dyDescent="0.25">
      <c r="B15" s="91"/>
      <c r="C15" s="457" t="s">
        <v>10</v>
      </c>
      <c r="D15" s="457"/>
      <c r="E15" s="94">
        <v>370519246.28000069</v>
      </c>
      <c r="F15" s="95">
        <f>4048802838.21+475415641.86+876000459.53+683975240.47+657783268.28+938045612.26</f>
        <v>7680023060.6099997</v>
      </c>
      <c r="G15" s="95">
        <f>3703065996.44+471592819.26+901408293.89+721429983.79+650305913.12+1119898479.35</f>
        <v>7567701485.8500004</v>
      </c>
      <c r="H15" s="96">
        <f>+E15+F15-G15</f>
        <v>482840821.03999996</v>
      </c>
      <c r="I15" s="97">
        <f>+H15-E15</f>
        <v>112321574.75999928</v>
      </c>
      <c r="J15" s="93"/>
      <c r="K15" s="69"/>
      <c r="L15" s="69"/>
      <c r="M15" s="65"/>
      <c r="N15" s="65"/>
      <c r="O15" s="65"/>
    </row>
    <row r="16" spans="2:15" x14ac:dyDescent="0.25">
      <c r="B16" s="91"/>
      <c r="C16" s="457" t="s">
        <v>12</v>
      </c>
      <c r="D16" s="457"/>
      <c r="E16" s="94">
        <v>606655.30999999866</v>
      </c>
      <c r="F16" s="94">
        <f>1665.63+62081.6+349032.46+406935.72+901653.68+53446.21+165215.84+342213.65+149453.31+112146.85+166599.76+889343.31</f>
        <v>3599788.02</v>
      </c>
      <c r="G16" s="94">
        <f>94893.63+53619.79+316049.46+494833.72+177379.68+44484.21+135988.84+395411.65+287840.31+58647.46+56021.18+1111971.35</f>
        <v>3227141.2800000003</v>
      </c>
      <c r="H16" s="97">
        <f t="shared" ref="H16:H21" si="0">+E16+F16-G16</f>
        <v>979302.04999999795</v>
      </c>
      <c r="I16" s="97">
        <f t="shared" ref="I16:I21" si="1">+H16-E16</f>
        <v>372646.73999999929</v>
      </c>
      <c r="J16" s="93"/>
      <c r="K16" s="69"/>
      <c r="L16" s="69"/>
      <c r="M16" s="65"/>
      <c r="N16" s="65"/>
      <c r="O16" s="65"/>
    </row>
    <row r="17" spans="2:15" x14ac:dyDescent="0.25">
      <c r="B17" s="91"/>
      <c r="C17" s="457" t="s">
        <v>14</v>
      </c>
      <c r="D17" s="457"/>
      <c r="E17" s="94">
        <v>445522.97000000253</v>
      </c>
      <c r="F17" s="94">
        <f>38180250.85-24897521.84</f>
        <v>13282729.010000002</v>
      </c>
      <c r="G17" s="94">
        <v>0</v>
      </c>
      <c r="H17" s="97">
        <f t="shared" si="0"/>
        <v>13728251.980000004</v>
      </c>
      <c r="I17" s="97">
        <f t="shared" si="1"/>
        <v>13282729.010000002</v>
      </c>
      <c r="J17" s="93"/>
      <c r="K17" s="69"/>
      <c r="L17" s="69"/>
      <c r="M17" s="65"/>
      <c r="N17" s="65"/>
      <c r="O17" s="65"/>
    </row>
    <row r="18" spans="2:15" x14ac:dyDescent="0.25">
      <c r="B18" s="91"/>
      <c r="C18" s="457" t="s">
        <v>16</v>
      </c>
      <c r="D18" s="457"/>
      <c r="E18" s="94">
        <v>0</v>
      </c>
      <c r="F18" s="94">
        <v>0</v>
      </c>
      <c r="G18" s="94">
        <v>0</v>
      </c>
      <c r="H18" s="97">
        <f t="shared" si="0"/>
        <v>0</v>
      </c>
      <c r="I18" s="97">
        <f t="shared" si="1"/>
        <v>0</v>
      </c>
      <c r="J18" s="93"/>
      <c r="K18" s="69"/>
      <c r="L18" s="69"/>
      <c r="M18" s="65"/>
      <c r="N18" s="65"/>
      <c r="O18" s="65" t="s">
        <v>83</v>
      </c>
    </row>
    <row r="19" spans="2:15" x14ac:dyDescent="0.25">
      <c r="B19" s="91"/>
      <c r="C19" s="457" t="s">
        <v>18</v>
      </c>
      <c r="D19" s="457"/>
      <c r="E19" s="94">
        <v>96896.780000000261</v>
      </c>
      <c r="F19" s="94">
        <v>0</v>
      </c>
      <c r="G19" s="94">
        <f>16204.47+13737.36+7635.18+20334.09+3838.68+13969.72+4774.01+1531.31+701.68+671.89+544.26+3935.47</f>
        <v>87878.119999999981</v>
      </c>
      <c r="H19" s="97">
        <f t="shared" si="0"/>
        <v>9018.66000000028</v>
      </c>
      <c r="I19" s="97">
        <f t="shared" si="1"/>
        <v>-87878.119999999981</v>
      </c>
      <c r="J19" s="93"/>
      <c r="K19" s="69"/>
      <c r="L19" s="69"/>
      <c r="M19" s="65"/>
      <c r="N19" s="65"/>
      <c r="O19" s="65"/>
    </row>
    <row r="20" spans="2:15" x14ac:dyDescent="0.25">
      <c r="B20" s="91"/>
      <c r="C20" s="457" t="s">
        <v>20</v>
      </c>
      <c r="D20" s="457"/>
      <c r="E20" s="94">
        <v>0</v>
      </c>
      <c r="F20" s="94">
        <v>0</v>
      </c>
      <c r="G20" s="94">
        <v>0</v>
      </c>
      <c r="H20" s="97">
        <f t="shared" si="0"/>
        <v>0</v>
      </c>
      <c r="I20" s="97">
        <f t="shared" si="1"/>
        <v>0</v>
      </c>
      <c r="J20" s="93"/>
      <c r="K20" s="69"/>
      <c r="L20" s="69"/>
      <c r="M20" s="65" t="s">
        <v>83</v>
      </c>
      <c r="N20" s="65"/>
      <c r="O20" s="65"/>
    </row>
    <row r="21" spans="2:15" x14ac:dyDescent="0.25">
      <c r="B21" s="91"/>
      <c r="C21" s="457" t="s">
        <v>22</v>
      </c>
      <c r="D21" s="457"/>
      <c r="E21" s="94">
        <v>0</v>
      </c>
      <c r="F21" s="94">
        <v>0</v>
      </c>
      <c r="G21" s="94">
        <v>0</v>
      </c>
      <c r="H21" s="97">
        <f t="shared" si="0"/>
        <v>0</v>
      </c>
      <c r="I21" s="97">
        <f t="shared" si="1"/>
        <v>0</v>
      </c>
      <c r="J21" s="93"/>
    </row>
    <row r="22" spans="2:15" x14ac:dyDescent="0.25">
      <c r="B22" s="91"/>
      <c r="C22" s="98"/>
      <c r="D22" s="98"/>
      <c r="E22" s="99"/>
      <c r="F22" s="99"/>
      <c r="G22" s="99"/>
      <c r="H22" s="99"/>
      <c r="I22" s="99"/>
      <c r="J22" s="93"/>
    </row>
    <row r="23" spans="2:15" x14ac:dyDescent="0.25">
      <c r="B23" s="88"/>
      <c r="C23" s="463" t="s">
        <v>27</v>
      </c>
      <c r="D23" s="463"/>
      <c r="E23" s="89">
        <f>SUM(E25:E33)</f>
        <v>5643508302.0300007</v>
      </c>
      <c r="F23" s="89">
        <f>SUM(F25:F33)</f>
        <v>493897066.70999998</v>
      </c>
      <c r="G23" s="89">
        <f>SUM(G25:G33)</f>
        <v>256484023.46000001</v>
      </c>
      <c r="H23" s="89">
        <f>+E23+F23-G23</f>
        <v>5880921345.2800007</v>
      </c>
      <c r="I23" s="89">
        <f>SUM(I25:I33)</f>
        <v>237413043.24999958</v>
      </c>
      <c r="J23" s="90"/>
    </row>
    <row r="24" spans="2:15" x14ac:dyDescent="0.25">
      <c r="B24" s="91"/>
      <c r="C24" s="66"/>
      <c r="D24" s="98"/>
      <c r="E24" s="92"/>
      <c r="F24" s="92"/>
      <c r="G24" s="92"/>
      <c r="H24" s="92"/>
      <c r="I24" s="92"/>
      <c r="J24" s="93"/>
    </row>
    <row r="25" spans="2:15" x14ac:dyDescent="0.25">
      <c r="B25" s="91"/>
      <c r="C25" s="457" t="s">
        <v>29</v>
      </c>
      <c r="D25" s="457"/>
      <c r="E25" s="94">
        <v>0</v>
      </c>
      <c r="F25" s="94">
        <v>0</v>
      </c>
      <c r="G25" s="94">
        <v>0</v>
      </c>
      <c r="H25" s="97">
        <f>+E25+F25-G25</f>
        <v>0</v>
      </c>
      <c r="I25" s="97">
        <f>+H25-E25</f>
        <v>0</v>
      </c>
      <c r="J25" s="93"/>
    </row>
    <row r="26" spans="2:15" x14ac:dyDescent="0.25">
      <c r="B26" s="91"/>
      <c r="C26" s="457" t="s">
        <v>31</v>
      </c>
      <c r="D26" s="457"/>
      <c r="E26" s="94">
        <v>0</v>
      </c>
      <c r="F26" s="94">
        <v>0</v>
      </c>
      <c r="G26" s="94">
        <v>0</v>
      </c>
      <c r="H26" s="97">
        <f t="shared" ref="H26:H33" si="2">+E26+F26-G26</f>
        <v>0</v>
      </c>
      <c r="I26" s="97">
        <f t="shared" ref="I26:I33" si="3">+H26-E26</f>
        <v>0</v>
      </c>
      <c r="J26" s="93"/>
    </row>
    <row r="27" spans="2:15" x14ac:dyDescent="0.25">
      <c r="B27" s="91"/>
      <c r="C27" s="457" t="s">
        <v>33</v>
      </c>
      <c r="D27" s="457"/>
      <c r="E27" s="94">
        <v>5775182846.5200005</v>
      </c>
      <c r="F27" s="94">
        <f>104665.26+2719816.38+5414813.77+7445842.7+11672112.25+13970375.52+14694954.37+32364367.58+27986918.48+38264215.89+24314731.3+226555246.41</f>
        <v>405508059.90999997</v>
      </c>
      <c r="G27" s="94">
        <f>27241474.85+191055734.33</f>
        <v>218297209.18000001</v>
      </c>
      <c r="H27" s="97">
        <f t="shared" si="2"/>
        <v>5962393697.25</v>
      </c>
      <c r="I27" s="97">
        <f t="shared" si="3"/>
        <v>187210850.72999954</v>
      </c>
      <c r="J27" s="93"/>
    </row>
    <row r="28" spans="2:15" x14ac:dyDescent="0.25">
      <c r="B28" s="91"/>
      <c r="C28" s="457" t="s">
        <v>84</v>
      </c>
      <c r="D28" s="457"/>
      <c r="E28" s="94">
        <v>150271681.63</v>
      </c>
      <c r="F28" s="94">
        <f>49955.2+3490983.23+1366840.67+877821.4+1655713.35+321639.84+750866.57+776615.71+1430311.87+14512918+1724911.86+58458629.1</f>
        <v>85417206.799999997</v>
      </c>
      <c r="G28" s="94">
        <v>0</v>
      </c>
      <c r="H28" s="97">
        <f t="shared" si="2"/>
        <v>235688888.43000001</v>
      </c>
      <c r="I28" s="97">
        <f t="shared" si="3"/>
        <v>85417206.800000012</v>
      </c>
      <c r="J28" s="93"/>
    </row>
    <row r="29" spans="2:15" x14ac:dyDescent="0.25">
      <c r="B29" s="91"/>
      <c r="C29" s="457" t="s">
        <v>37</v>
      </c>
      <c r="D29" s="457"/>
      <c r="E29" s="94">
        <v>2784000</v>
      </c>
      <c r="F29" s="94">
        <f>2784000+13800+174000</f>
        <v>2971800</v>
      </c>
      <c r="G29" s="94">
        <v>0</v>
      </c>
      <c r="H29" s="97">
        <f t="shared" si="2"/>
        <v>5755800</v>
      </c>
      <c r="I29" s="97">
        <f t="shared" si="3"/>
        <v>2971800</v>
      </c>
      <c r="J29" s="93"/>
    </row>
    <row r="30" spans="2:15" x14ac:dyDescent="0.25">
      <c r="B30" s="91"/>
      <c r="C30" s="457" t="s">
        <v>39</v>
      </c>
      <c r="D30" s="457"/>
      <c r="E30" s="94">
        <v>-284730226.12</v>
      </c>
      <c r="F30" s="94">
        <v>0</v>
      </c>
      <c r="G30" s="95">
        <f>34762888.63+3423925.65</f>
        <v>38186814.280000001</v>
      </c>
      <c r="H30" s="97">
        <f t="shared" si="2"/>
        <v>-322917040.39999998</v>
      </c>
      <c r="I30" s="97">
        <f t="shared" si="3"/>
        <v>-38186814.279999971</v>
      </c>
      <c r="J30" s="93"/>
    </row>
    <row r="31" spans="2:15" x14ac:dyDescent="0.25">
      <c r="B31" s="91"/>
      <c r="C31" s="457" t="s">
        <v>41</v>
      </c>
      <c r="D31" s="457"/>
      <c r="E31" s="94">
        <v>0</v>
      </c>
      <c r="F31" s="94">
        <v>0</v>
      </c>
      <c r="G31" s="94">
        <v>0</v>
      </c>
      <c r="H31" s="97">
        <f t="shared" si="2"/>
        <v>0</v>
      </c>
      <c r="I31" s="97">
        <f t="shared" si="3"/>
        <v>0</v>
      </c>
      <c r="J31" s="93"/>
    </row>
    <row r="32" spans="2:15" x14ac:dyDescent="0.25">
      <c r="B32" s="91"/>
      <c r="C32" s="457" t="s">
        <v>42</v>
      </c>
      <c r="D32" s="457"/>
      <c r="E32" s="94">
        <v>0</v>
      </c>
      <c r="F32" s="94">
        <v>0</v>
      </c>
      <c r="G32" s="94">
        <v>0</v>
      </c>
      <c r="H32" s="97">
        <f t="shared" si="2"/>
        <v>0</v>
      </c>
      <c r="I32" s="97">
        <f t="shared" si="3"/>
        <v>0</v>
      </c>
      <c r="J32" s="93"/>
    </row>
    <row r="33" spans="2:18" x14ac:dyDescent="0.25">
      <c r="B33" s="91"/>
      <c r="C33" s="457" t="s">
        <v>44</v>
      </c>
      <c r="D33" s="457"/>
      <c r="E33" s="94">
        <v>0</v>
      </c>
      <c r="F33" s="94">
        <v>0</v>
      </c>
      <c r="G33" s="94">
        <v>0</v>
      </c>
      <c r="H33" s="97">
        <f t="shared" si="2"/>
        <v>0</v>
      </c>
      <c r="I33" s="97">
        <f t="shared" si="3"/>
        <v>0</v>
      </c>
      <c r="J33" s="93"/>
    </row>
    <row r="34" spans="2:18" x14ac:dyDescent="0.25">
      <c r="B34" s="91"/>
      <c r="C34" s="98"/>
      <c r="D34" s="98"/>
      <c r="E34" s="99"/>
      <c r="F34" s="92"/>
      <c r="G34" s="92"/>
      <c r="H34" s="92"/>
      <c r="I34" s="92"/>
      <c r="J34" s="93"/>
    </row>
    <row r="35" spans="2:18" x14ac:dyDescent="0.25">
      <c r="B35" s="83"/>
      <c r="C35" s="458" t="s">
        <v>85</v>
      </c>
      <c r="D35" s="458"/>
      <c r="E35" s="89">
        <f>+E23+E13</f>
        <v>6015176623.3700018</v>
      </c>
      <c r="F35" s="89">
        <f>+F23+F13</f>
        <v>8190802644.3500004</v>
      </c>
      <c r="G35" s="89">
        <f>+G23+G13</f>
        <v>7827500528.71</v>
      </c>
      <c r="H35" s="89">
        <f>+H23+H13</f>
        <v>6378478739.0100002</v>
      </c>
      <c r="I35" s="89">
        <f>+I23+I13</f>
        <v>363302115.63999885</v>
      </c>
      <c r="J35" s="86"/>
    </row>
    <row r="36" spans="2:18" x14ac:dyDescent="0.25">
      <c r="B36" s="459"/>
      <c r="C36" s="460"/>
      <c r="D36" s="460"/>
      <c r="E36" s="460"/>
      <c r="F36" s="460"/>
      <c r="G36" s="460"/>
      <c r="H36" s="460"/>
      <c r="I36" s="460"/>
      <c r="J36" s="461"/>
    </row>
    <row r="37" spans="2:18" x14ac:dyDescent="0.25">
      <c r="B37" s="65"/>
      <c r="C37" s="462" t="s">
        <v>64</v>
      </c>
      <c r="D37" s="462"/>
      <c r="E37" s="462"/>
      <c r="F37" s="462"/>
      <c r="G37" s="462"/>
      <c r="H37" s="462"/>
      <c r="I37" s="462"/>
      <c r="J37" s="100"/>
      <c r="K37" s="100"/>
      <c r="L37" s="65"/>
      <c r="M37" s="65"/>
      <c r="N37" s="65"/>
      <c r="O37" s="65"/>
      <c r="P37" s="65"/>
      <c r="Q37" s="65"/>
      <c r="R37" s="65"/>
    </row>
    <row r="38" spans="2:18" x14ac:dyDescent="0.25">
      <c r="B38" s="65"/>
      <c r="C38" s="100"/>
      <c r="D38" s="101"/>
      <c r="E38" s="102"/>
      <c r="F38" s="102"/>
      <c r="G38" s="65"/>
      <c r="H38" s="103"/>
      <c r="I38" s="101"/>
      <c r="J38" s="102"/>
      <c r="K38" s="102"/>
      <c r="L38" s="65"/>
      <c r="M38" s="65"/>
      <c r="N38" s="65"/>
      <c r="O38" s="65"/>
      <c r="P38" s="65"/>
      <c r="Q38" s="65"/>
      <c r="R38" s="65"/>
    </row>
    <row r="39" spans="2:18" x14ac:dyDescent="0.25">
      <c r="B39" s="65"/>
      <c r="C39" s="442" t="s">
        <v>86</v>
      </c>
      <c r="D39" s="442"/>
      <c r="E39" s="102"/>
      <c r="F39" s="442" t="s">
        <v>89</v>
      </c>
      <c r="G39" s="442"/>
      <c r="H39" s="442"/>
      <c r="I39" s="442"/>
      <c r="J39" s="102"/>
      <c r="K39" s="102"/>
      <c r="L39" s="65"/>
      <c r="M39" s="65"/>
      <c r="N39" s="65"/>
      <c r="O39" s="65"/>
      <c r="P39" s="65"/>
      <c r="Q39" s="65"/>
      <c r="R39" s="65"/>
    </row>
    <row r="40" spans="2:18" x14ac:dyDescent="0.25">
      <c r="B40" s="65"/>
      <c r="C40" s="443" t="s">
        <v>88</v>
      </c>
      <c r="D40" s="443"/>
      <c r="E40" s="104"/>
      <c r="F40" s="443" t="s">
        <v>90</v>
      </c>
      <c r="G40" s="443"/>
      <c r="H40" s="442" t="s">
        <v>91</v>
      </c>
      <c r="I40" s="442"/>
      <c r="J40" s="105"/>
      <c r="K40" s="65"/>
      <c r="Q40" s="65"/>
      <c r="R40" s="65"/>
    </row>
    <row r="41" spans="2:18" ht="15" customHeight="1" x14ac:dyDescent="0.25">
      <c r="B41" s="65"/>
      <c r="C41" s="456" t="s">
        <v>70</v>
      </c>
      <c r="D41" s="456"/>
      <c r="E41" s="106"/>
      <c r="F41" s="439" t="s">
        <v>92</v>
      </c>
      <c r="G41" s="439"/>
      <c r="H41" s="438" t="s">
        <v>72</v>
      </c>
      <c r="I41" s="438"/>
      <c r="J41" s="105"/>
      <c r="K41" s="65"/>
      <c r="Q41" s="65"/>
      <c r="R41" s="65"/>
    </row>
    <row r="42" spans="2:18" x14ac:dyDescent="0.25">
      <c r="C42" s="65"/>
      <c r="D42" s="65"/>
      <c r="E42" s="107"/>
      <c r="F42" s="65"/>
      <c r="G42" s="65"/>
      <c r="H42" s="65"/>
    </row>
    <row r="43" spans="2:18" hidden="1" x14ac:dyDescent="0.25">
      <c r="C43" s="65"/>
      <c r="D43" s="65"/>
      <c r="E43" s="107"/>
      <c r="F43" s="65"/>
      <c r="G43" s="65"/>
      <c r="H43" s="65"/>
    </row>
    <row r="44" spans="2:18" ht="15" customHeight="1" x14ac:dyDescent="0.25"/>
    <row r="45" spans="2:18" ht="15" customHeight="1" x14ac:dyDescent="0.25"/>
    <row r="46" spans="2:18" ht="15" customHeight="1" x14ac:dyDescent="0.25"/>
    <row r="47" spans="2:18" ht="15" customHeight="1" x14ac:dyDescent="0.25"/>
  </sheetData>
  <mergeCells count="40">
    <mergeCell ref="K1:L1"/>
    <mergeCell ref="D3:H3"/>
    <mergeCell ref="D4:H4"/>
    <mergeCell ref="D5:H5"/>
    <mergeCell ref="D6:H6"/>
    <mergeCell ref="D7:H7"/>
    <mergeCell ref="B8:J8"/>
    <mergeCell ref="C9:D10"/>
    <mergeCell ref="D1:F1"/>
    <mergeCell ref="G1:I1"/>
    <mergeCell ref="C25:D25"/>
    <mergeCell ref="C11:D11"/>
    <mergeCell ref="C13:D13"/>
    <mergeCell ref="C15:D15"/>
    <mergeCell ref="C16:D16"/>
    <mergeCell ref="C17:D17"/>
    <mergeCell ref="C18:D18"/>
    <mergeCell ref="C19:D19"/>
    <mergeCell ref="C20:D20"/>
    <mergeCell ref="C21:D21"/>
    <mergeCell ref="C23:D23"/>
    <mergeCell ref="C39:D39"/>
    <mergeCell ref="F39:I39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B36:J36"/>
    <mergeCell ref="C37:I37"/>
    <mergeCell ref="C40:D40"/>
    <mergeCell ref="F40:G40"/>
    <mergeCell ref="H40:I40"/>
    <mergeCell ref="C41:D41"/>
    <mergeCell ref="F41:G41"/>
    <mergeCell ref="H41:I41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F15:F17 F27:F29 G15:G22 G27:G30" unlockedFormula="1"/>
    <ignoredError sqref="H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D15" sqref="D15:E15"/>
    </sheetView>
  </sheetViews>
  <sheetFormatPr baseColWidth="10" defaultColWidth="0" defaultRowHeight="15" customHeight="1" zeroHeight="1" x14ac:dyDescent="0.25"/>
  <cols>
    <col min="1" max="1" width="2.42578125" style="108" customWidth="1"/>
    <col min="2" max="2" width="3" style="108" customWidth="1"/>
    <col min="3" max="4" width="11.42578125" style="108" customWidth="1"/>
    <col min="5" max="5" width="23.5703125" style="108" customWidth="1"/>
    <col min="6" max="6" width="2.85546875" style="108" customWidth="1"/>
    <col min="7" max="8" width="21" style="108" customWidth="1"/>
    <col min="9" max="9" width="21.42578125" style="108" customWidth="1"/>
    <col min="10" max="10" width="21" style="108" customWidth="1"/>
    <col min="11" max="11" width="2.7109375" style="108" customWidth="1"/>
    <col min="12" max="12" width="3.7109375" style="108" customWidth="1"/>
    <col min="13" max="18" width="0" style="108" hidden="1" customWidth="1"/>
    <col min="19" max="16384" width="11.42578125" style="108" hidden="1"/>
  </cols>
  <sheetData>
    <row r="1" spans="2:11" x14ac:dyDescent="0.25"/>
    <row r="2" spans="2:11" ht="15.75" x14ac:dyDescent="0.25">
      <c r="C2" s="109"/>
      <c r="D2" s="474" t="s">
        <v>0</v>
      </c>
      <c r="E2" s="474"/>
      <c r="F2" s="474"/>
      <c r="G2" s="474"/>
      <c r="H2" s="474"/>
      <c r="I2" s="474"/>
      <c r="J2" s="109"/>
      <c r="K2" s="109"/>
    </row>
    <row r="3" spans="2:11" ht="15.75" x14ac:dyDescent="0.25">
      <c r="C3" s="109"/>
      <c r="D3" s="474" t="s">
        <v>93</v>
      </c>
      <c r="E3" s="474"/>
      <c r="F3" s="474"/>
      <c r="G3" s="474"/>
      <c r="H3" s="474"/>
      <c r="I3" s="474"/>
      <c r="J3" s="109"/>
      <c r="K3" s="109"/>
    </row>
    <row r="4" spans="2:11" ht="15.75" x14ac:dyDescent="0.25">
      <c r="C4" s="109"/>
      <c r="D4" s="474" t="s">
        <v>94</v>
      </c>
      <c r="E4" s="474"/>
      <c r="F4" s="474"/>
      <c r="G4" s="474"/>
      <c r="H4" s="474"/>
      <c r="I4" s="474"/>
      <c r="J4" s="109"/>
      <c r="K4" s="109"/>
    </row>
    <row r="5" spans="2:11" x14ac:dyDescent="0.25">
      <c r="C5" s="109"/>
      <c r="D5" s="475" t="s">
        <v>3</v>
      </c>
      <c r="E5" s="475"/>
      <c r="F5" s="475"/>
      <c r="G5" s="475"/>
      <c r="H5" s="475"/>
      <c r="I5" s="475"/>
      <c r="J5" s="109"/>
      <c r="K5" s="109"/>
    </row>
    <row r="6" spans="2:11" x14ac:dyDescent="0.25">
      <c r="B6" s="9"/>
      <c r="C6" s="7"/>
      <c r="D6" s="449"/>
      <c r="E6" s="449"/>
      <c r="F6" s="449"/>
      <c r="G6" s="449"/>
      <c r="H6" s="449"/>
      <c r="I6" s="449"/>
      <c r="J6" s="11"/>
      <c r="K6" s="110"/>
    </row>
    <row r="7" spans="2:11" ht="24" x14ac:dyDescent="0.25">
      <c r="B7" s="111"/>
      <c r="C7" s="473" t="s">
        <v>95</v>
      </c>
      <c r="D7" s="473"/>
      <c r="E7" s="473"/>
      <c r="F7" s="112"/>
      <c r="G7" s="113" t="s">
        <v>96</v>
      </c>
      <c r="H7" s="113" t="s">
        <v>97</v>
      </c>
      <c r="I7" s="112" t="s">
        <v>98</v>
      </c>
      <c r="J7" s="112" t="s">
        <v>99</v>
      </c>
      <c r="K7" s="114"/>
    </row>
    <row r="8" spans="2:11" x14ac:dyDescent="0.25">
      <c r="B8" s="18"/>
      <c r="C8" s="470" t="s">
        <v>100</v>
      </c>
      <c r="D8" s="470"/>
      <c r="E8" s="470"/>
      <c r="F8" s="115"/>
      <c r="G8" s="115"/>
      <c r="H8" s="115"/>
      <c r="I8" s="115"/>
      <c r="J8" s="115"/>
      <c r="K8" s="116"/>
    </row>
    <row r="9" spans="2:11" x14ac:dyDescent="0.25">
      <c r="B9" s="117"/>
      <c r="C9" s="472" t="s">
        <v>101</v>
      </c>
      <c r="D9" s="472"/>
      <c r="E9" s="472"/>
      <c r="F9" s="24"/>
      <c r="G9" s="24"/>
      <c r="H9" s="24"/>
      <c r="I9" s="24"/>
      <c r="J9" s="24"/>
      <c r="K9" s="118"/>
    </row>
    <row r="10" spans="2:11" x14ac:dyDescent="0.25">
      <c r="B10" s="117"/>
      <c r="C10" s="470" t="s">
        <v>102</v>
      </c>
      <c r="D10" s="470"/>
      <c r="E10" s="470"/>
      <c r="F10" s="24"/>
      <c r="G10" s="119"/>
      <c r="H10" s="119"/>
      <c r="I10" s="120">
        <f>+I11</f>
        <v>-25352869.559999999</v>
      </c>
      <c r="J10" s="120">
        <f>+J11+J16</f>
        <v>-23101391.32</v>
      </c>
      <c r="K10" s="121"/>
    </row>
    <row r="11" spans="2:11" x14ac:dyDescent="0.25">
      <c r="B11" s="122"/>
      <c r="C11" s="123"/>
      <c r="D11" s="441" t="s">
        <v>103</v>
      </c>
      <c r="E11" s="441"/>
      <c r="F11" s="24"/>
      <c r="G11" s="124"/>
      <c r="H11" s="124"/>
      <c r="I11" s="125">
        <f>+I12+I13</f>
        <v>-25352869.559999999</v>
      </c>
      <c r="J11" s="125">
        <f>SUM(J12:J13)</f>
        <v>-23101391.32</v>
      </c>
      <c r="K11" s="126"/>
    </row>
    <row r="12" spans="2:11" x14ac:dyDescent="0.25">
      <c r="B12" s="122"/>
      <c r="C12" s="123"/>
      <c r="D12" s="52"/>
      <c r="E12" s="52"/>
      <c r="F12" s="24"/>
      <c r="G12" s="124" t="s">
        <v>104</v>
      </c>
      <c r="H12" s="124" t="s">
        <v>105</v>
      </c>
      <c r="I12" s="125">
        <v>-7092000</v>
      </c>
      <c r="J12" s="125">
        <v>-7884000</v>
      </c>
      <c r="K12" s="126"/>
    </row>
    <row r="13" spans="2:11" x14ac:dyDescent="0.25">
      <c r="B13" s="122"/>
      <c r="C13" s="123"/>
      <c r="D13" s="52"/>
      <c r="E13" s="52"/>
      <c r="F13" s="24"/>
      <c r="G13" s="124" t="s">
        <v>104</v>
      </c>
      <c r="H13" s="124" t="s">
        <v>106</v>
      </c>
      <c r="I13" s="125">
        <v>-18260869.559999999</v>
      </c>
      <c r="J13" s="125">
        <v>-15217391.32</v>
      </c>
      <c r="K13" s="126"/>
    </row>
    <row r="14" spans="2:11" x14ac:dyDescent="0.25">
      <c r="B14" s="122"/>
      <c r="C14" s="123"/>
      <c r="D14" s="441" t="s">
        <v>107</v>
      </c>
      <c r="E14" s="441"/>
      <c r="F14" s="24"/>
      <c r="G14" s="124"/>
      <c r="H14" s="124"/>
      <c r="I14" s="125">
        <v>0</v>
      </c>
      <c r="J14" s="125">
        <v>0</v>
      </c>
      <c r="K14" s="126"/>
    </row>
    <row r="15" spans="2:11" x14ac:dyDescent="0.25">
      <c r="B15" s="122"/>
      <c r="C15" s="123"/>
      <c r="D15" s="441" t="s">
        <v>108</v>
      </c>
      <c r="E15" s="441"/>
      <c r="F15" s="24"/>
      <c r="G15" s="124"/>
      <c r="H15" s="124"/>
      <c r="I15" s="125">
        <v>0</v>
      </c>
      <c r="J15" s="125">
        <v>0</v>
      </c>
      <c r="K15" s="126"/>
    </row>
    <row r="16" spans="2:11" x14ac:dyDescent="0.25">
      <c r="B16" s="122"/>
      <c r="C16" s="123"/>
      <c r="D16" s="22" t="s">
        <v>109</v>
      </c>
      <c r="E16" s="22"/>
      <c r="F16" s="24"/>
      <c r="G16" s="124" t="s">
        <v>104</v>
      </c>
      <c r="H16" s="127" t="s">
        <v>110</v>
      </c>
      <c r="I16" s="128">
        <v>0</v>
      </c>
      <c r="J16" s="128">
        <v>0</v>
      </c>
      <c r="K16" s="126"/>
    </row>
    <row r="17" spans="2:11" x14ac:dyDescent="0.25">
      <c r="B17" s="117"/>
      <c r="C17" s="470" t="s">
        <v>111</v>
      </c>
      <c r="D17" s="470"/>
      <c r="E17" s="470"/>
      <c r="F17" s="24"/>
      <c r="G17" s="119"/>
      <c r="H17" s="119"/>
      <c r="I17" s="120">
        <v>0</v>
      </c>
      <c r="J17" s="120">
        <v>0</v>
      </c>
      <c r="K17" s="121"/>
    </row>
    <row r="18" spans="2:11" x14ac:dyDescent="0.25">
      <c r="B18" s="122"/>
      <c r="C18" s="123"/>
      <c r="D18" s="441" t="s">
        <v>112</v>
      </c>
      <c r="E18" s="441"/>
      <c r="F18" s="24"/>
      <c r="G18" s="124"/>
      <c r="H18" s="124"/>
      <c r="I18" s="125">
        <v>0</v>
      </c>
      <c r="J18" s="125">
        <v>0</v>
      </c>
      <c r="K18" s="126"/>
    </row>
    <row r="19" spans="2:11" x14ac:dyDescent="0.25">
      <c r="B19" s="122"/>
      <c r="C19" s="123"/>
      <c r="D19" s="441" t="s">
        <v>113</v>
      </c>
      <c r="E19" s="441"/>
      <c r="F19" s="24"/>
      <c r="G19" s="124"/>
      <c r="H19" s="129"/>
      <c r="I19" s="125">
        <v>0</v>
      </c>
      <c r="J19" s="125">
        <v>0</v>
      </c>
      <c r="K19" s="126"/>
    </row>
    <row r="20" spans="2:11" x14ac:dyDescent="0.25">
      <c r="B20" s="122"/>
      <c r="C20" s="123"/>
      <c r="D20" s="441" t="s">
        <v>107</v>
      </c>
      <c r="E20" s="441"/>
      <c r="F20" s="24"/>
      <c r="G20" s="124"/>
      <c r="H20" s="130"/>
      <c r="I20" s="125">
        <v>0</v>
      </c>
      <c r="J20" s="125">
        <v>0</v>
      </c>
      <c r="K20" s="126"/>
    </row>
    <row r="21" spans="2:11" x14ac:dyDescent="0.25">
      <c r="B21" s="122"/>
      <c r="C21" s="131"/>
      <c r="D21" s="441" t="s">
        <v>108</v>
      </c>
      <c r="E21" s="441"/>
      <c r="F21" s="24"/>
      <c r="G21" s="124"/>
      <c r="H21" s="130"/>
      <c r="I21" s="125">
        <v>0</v>
      </c>
      <c r="J21" s="125">
        <v>0</v>
      </c>
      <c r="K21" s="126"/>
    </row>
    <row r="22" spans="2:11" x14ac:dyDescent="0.25">
      <c r="B22" s="122"/>
      <c r="C22" s="123"/>
      <c r="D22" s="123"/>
      <c r="E22" s="22"/>
      <c r="F22" s="24"/>
      <c r="G22" s="132"/>
      <c r="H22" s="132"/>
      <c r="I22" s="120"/>
      <c r="J22" s="120"/>
      <c r="K22" s="126"/>
    </row>
    <row r="23" spans="2:11" x14ac:dyDescent="0.25">
      <c r="B23" s="117"/>
      <c r="C23" s="470" t="s">
        <v>114</v>
      </c>
      <c r="D23" s="470"/>
      <c r="E23" s="470"/>
      <c r="F23" s="24"/>
      <c r="G23" s="119"/>
      <c r="H23" s="119"/>
      <c r="I23" s="120">
        <f>+I10</f>
        <v>-25352869.559999999</v>
      </c>
      <c r="J23" s="120">
        <f>+J10</f>
        <v>-23101391.32</v>
      </c>
      <c r="K23" s="121"/>
    </row>
    <row r="24" spans="2:11" x14ac:dyDescent="0.25">
      <c r="B24" s="117"/>
      <c r="C24" s="123"/>
      <c r="D24" s="123"/>
      <c r="E24" s="45"/>
      <c r="F24" s="24"/>
      <c r="G24" s="132"/>
      <c r="H24" s="132"/>
      <c r="I24" s="133"/>
      <c r="J24" s="133"/>
      <c r="K24" s="121"/>
    </row>
    <row r="25" spans="2:11" x14ac:dyDescent="0.25">
      <c r="B25" s="117"/>
      <c r="C25" s="472" t="s">
        <v>115</v>
      </c>
      <c r="D25" s="472"/>
      <c r="E25" s="472"/>
      <c r="F25" s="24"/>
      <c r="G25" s="132"/>
      <c r="H25" s="132"/>
      <c r="I25" s="133"/>
      <c r="J25" s="133"/>
      <c r="K25" s="121"/>
    </row>
    <row r="26" spans="2:11" x14ac:dyDescent="0.25">
      <c r="B26" s="117"/>
      <c r="C26" s="470" t="s">
        <v>102</v>
      </c>
      <c r="D26" s="470"/>
      <c r="E26" s="470"/>
      <c r="F26" s="24"/>
      <c r="G26" s="119"/>
      <c r="H26" s="119"/>
      <c r="I26" s="120">
        <f>+I27</f>
        <v>-103074681.62</v>
      </c>
      <c r="J26" s="120">
        <f>+J27</f>
        <v>-79181290.299999997</v>
      </c>
      <c r="K26" s="121"/>
    </row>
    <row r="27" spans="2:11" x14ac:dyDescent="0.25">
      <c r="B27" s="122"/>
      <c r="C27" s="123"/>
      <c r="D27" s="441" t="s">
        <v>103</v>
      </c>
      <c r="E27" s="441"/>
      <c r="F27" s="24"/>
      <c r="G27" s="124"/>
      <c r="H27" s="124"/>
      <c r="I27" s="125">
        <f>+I28+I29</f>
        <v>-103074681.62</v>
      </c>
      <c r="J27" s="125">
        <f>SUM(J28:J29)</f>
        <v>-79181290.299999997</v>
      </c>
      <c r="K27" s="126"/>
    </row>
    <row r="28" spans="2:11" x14ac:dyDescent="0.25">
      <c r="B28" s="122"/>
      <c r="C28" s="123"/>
      <c r="D28" s="52"/>
      <c r="E28" s="52"/>
      <c r="F28" s="24"/>
      <c r="G28" s="124" t="s">
        <v>104</v>
      </c>
      <c r="H28" s="124" t="s">
        <v>116</v>
      </c>
      <c r="I28" s="125">
        <v>-87857290.299999997</v>
      </c>
      <c r="J28" s="134">
        <v>-79181290.299999997</v>
      </c>
      <c r="K28" s="126"/>
    </row>
    <row r="29" spans="2:11" x14ac:dyDescent="0.25">
      <c r="B29" s="122"/>
      <c r="C29" s="123"/>
      <c r="D29" s="52"/>
      <c r="E29" s="52"/>
      <c r="F29" s="24"/>
      <c r="G29" s="124" t="s">
        <v>104</v>
      </c>
      <c r="H29" s="124" t="s">
        <v>117</v>
      </c>
      <c r="I29" s="125">
        <v>-15217391.32</v>
      </c>
      <c r="J29" s="125">
        <v>0</v>
      </c>
      <c r="K29" s="126"/>
    </row>
    <row r="30" spans="2:11" x14ac:dyDescent="0.25">
      <c r="B30" s="122"/>
      <c r="C30" s="131"/>
      <c r="D30" s="441" t="s">
        <v>107</v>
      </c>
      <c r="E30" s="441"/>
      <c r="F30" s="131"/>
      <c r="G30" s="135"/>
      <c r="H30" s="135"/>
      <c r="I30" s="125">
        <v>0</v>
      </c>
      <c r="J30" s="125">
        <v>0</v>
      </c>
      <c r="K30" s="126"/>
    </row>
    <row r="31" spans="2:11" x14ac:dyDescent="0.25">
      <c r="B31" s="122"/>
      <c r="C31" s="131"/>
      <c r="D31" s="441" t="s">
        <v>108</v>
      </c>
      <c r="E31" s="441"/>
      <c r="F31" s="131"/>
      <c r="G31" s="135"/>
      <c r="H31" s="135"/>
      <c r="I31" s="125">
        <v>0</v>
      </c>
      <c r="J31" s="125">
        <v>0</v>
      </c>
      <c r="K31" s="126"/>
    </row>
    <row r="32" spans="2:11" x14ac:dyDescent="0.25">
      <c r="B32" s="122"/>
      <c r="C32" s="123"/>
      <c r="D32" s="123"/>
      <c r="E32" s="22"/>
      <c r="F32" s="24"/>
      <c r="G32" s="132"/>
      <c r="H32" s="132"/>
      <c r="I32" s="120"/>
      <c r="J32" s="120"/>
      <c r="K32" s="126"/>
    </row>
    <row r="33" spans="2:11" x14ac:dyDescent="0.25">
      <c r="B33" s="117"/>
      <c r="C33" s="470" t="s">
        <v>111</v>
      </c>
      <c r="D33" s="470"/>
      <c r="E33" s="470"/>
      <c r="F33" s="24"/>
      <c r="G33" s="119"/>
      <c r="H33" s="119"/>
      <c r="I33" s="120">
        <v>0</v>
      </c>
      <c r="J33" s="120">
        <v>0</v>
      </c>
      <c r="K33" s="121"/>
    </row>
    <row r="34" spans="2:11" x14ac:dyDescent="0.25">
      <c r="B34" s="122"/>
      <c r="C34" s="123"/>
      <c r="D34" s="441" t="s">
        <v>112</v>
      </c>
      <c r="E34" s="441"/>
      <c r="F34" s="24"/>
      <c r="G34" s="124"/>
      <c r="H34" s="124"/>
      <c r="I34" s="125">
        <v>0</v>
      </c>
      <c r="J34" s="125">
        <v>0</v>
      </c>
      <c r="K34" s="126"/>
    </row>
    <row r="35" spans="2:11" x14ac:dyDescent="0.25">
      <c r="B35" s="122"/>
      <c r="C35" s="123"/>
      <c r="D35" s="441" t="s">
        <v>113</v>
      </c>
      <c r="E35" s="441"/>
      <c r="F35" s="24"/>
      <c r="G35" s="124"/>
      <c r="H35" s="124"/>
      <c r="I35" s="125">
        <v>0</v>
      </c>
      <c r="J35" s="125">
        <v>0</v>
      </c>
      <c r="K35" s="126"/>
    </row>
    <row r="36" spans="2:11" x14ac:dyDescent="0.25">
      <c r="B36" s="122"/>
      <c r="C36" s="123"/>
      <c r="D36" s="441" t="s">
        <v>107</v>
      </c>
      <c r="E36" s="441"/>
      <c r="F36" s="24"/>
      <c r="G36" s="124"/>
      <c r="H36" s="124"/>
      <c r="I36" s="125">
        <v>0</v>
      </c>
      <c r="J36" s="125">
        <v>0</v>
      </c>
      <c r="K36" s="126"/>
    </row>
    <row r="37" spans="2:11" x14ac:dyDescent="0.25">
      <c r="B37" s="122"/>
      <c r="C37" s="24"/>
      <c r="D37" s="441" t="s">
        <v>108</v>
      </c>
      <c r="E37" s="441"/>
      <c r="F37" s="24"/>
      <c r="G37" s="124"/>
      <c r="H37" s="130"/>
      <c r="I37" s="125">
        <v>0</v>
      </c>
      <c r="J37" s="125">
        <v>0</v>
      </c>
      <c r="K37" s="126"/>
    </row>
    <row r="38" spans="2:11" x14ac:dyDescent="0.25">
      <c r="B38" s="122"/>
      <c r="C38" s="24"/>
      <c r="D38" s="24"/>
      <c r="E38" s="22"/>
      <c r="F38" s="24"/>
      <c r="G38" s="132"/>
      <c r="H38" s="132"/>
      <c r="I38" s="120"/>
      <c r="J38" s="120"/>
      <c r="K38" s="126"/>
    </row>
    <row r="39" spans="2:11" x14ac:dyDescent="0.25">
      <c r="B39" s="117"/>
      <c r="C39" s="470" t="s">
        <v>118</v>
      </c>
      <c r="D39" s="470"/>
      <c r="E39" s="470"/>
      <c r="F39" s="24"/>
      <c r="G39" s="136"/>
      <c r="H39" s="136"/>
      <c r="I39" s="120">
        <f>+I26</f>
        <v>-103074681.62</v>
      </c>
      <c r="J39" s="120">
        <f>+J26</f>
        <v>-79181290.299999997</v>
      </c>
      <c r="K39" s="121"/>
    </row>
    <row r="40" spans="2:11" x14ac:dyDescent="0.25">
      <c r="B40" s="122"/>
      <c r="C40" s="123"/>
      <c r="D40" s="123"/>
      <c r="E40" s="22"/>
      <c r="F40" s="24"/>
      <c r="G40" s="132"/>
      <c r="H40" s="132"/>
      <c r="I40" s="120"/>
      <c r="J40" s="120"/>
      <c r="K40" s="126"/>
    </row>
    <row r="41" spans="2:11" x14ac:dyDescent="0.25">
      <c r="B41" s="122"/>
      <c r="C41" s="470" t="s">
        <v>119</v>
      </c>
      <c r="D41" s="470"/>
      <c r="E41" s="470"/>
      <c r="F41" s="24"/>
      <c r="G41" s="124"/>
      <c r="H41" s="124"/>
      <c r="I41" s="137">
        <v>-238142174.81</v>
      </c>
      <c r="J41" s="137">
        <v>-279112579.61000001</v>
      </c>
      <c r="K41" s="126"/>
    </row>
    <row r="42" spans="2:11" x14ac:dyDescent="0.25">
      <c r="B42" s="122"/>
      <c r="C42" s="123"/>
      <c r="D42" s="123"/>
      <c r="E42" s="22"/>
      <c r="F42" s="24"/>
      <c r="G42" s="132"/>
      <c r="H42" s="132"/>
      <c r="I42" s="120"/>
      <c r="J42" s="120"/>
      <c r="K42" s="126"/>
    </row>
    <row r="43" spans="2:11" x14ac:dyDescent="0.25">
      <c r="B43" s="138"/>
      <c r="C43" s="471" t="s">
        <v>120</v>
      </c>
      <c r="D43" s="471"/>
      <c r="E43" s="471"/>
      <c r="F43" s="139"/>
      <c r="G43" s="140"/>
      <c r="H43" s="140"/>
      <c r="I43" s="141">
        <f>+I41+I39+I23</f>
        <v>-366569725.99000001</v>
      </c>
      <c r="J43" s="141">
        <f>J41+J39+J23</f>
        <v>-381395261.23000002</v>
      </c>
      <c r="K43" s="142"/>
    </row>
    <row r="44" spans="2:11" x14ac:dyDescent="0.25">
      <c r="B44" s="6"/>
      <c r="C44" s="441" t="s">
        <v>64</v>
      </c>
      <c r="D44" s="441"/>
      <c r="E44" s="441"/>
      <c r="F44" s="441"/>
      <c r="G44" s="441"/>
      <c r="H44" s="441"/>
      <c r="I44" s="441"/>
      <c r="J44" s="441"/>
      <c r="K44" s="441"/>
    </row>
    <row r="45" spans="2:11" x14ac:dyDescent="0.25">
      <c r="B45" s="6"/>
      <c r="C45" s="22"/>
      <c r="D45" s="58"/>
      <c r="E45" s="59"/>
      <c r="F45" s="59"/>
      <c r="G45" s="6"/>
      <c r="H45" s="60"/>
      <c r="I45" s="58"/>
      <c r="J45" s="59"/>
      <c r="K45" s="59"/>
    </row>
    <row r="46" spans="2:11" x14ac:dyDescent="0.25">
      <c r="B46" s="6"/>
      <c r="C46" s="22" t="s">
        <v>123</v>
      </c>
      <c r="D46" s="58"/>
      <c r="E46" s="59"/>
      <c r="F46" s="59"/>
      <c r="G46" s="6" t="s">
        <v>124</v>
      </c>
      <c r="H46" s="60"/>
      <c r="I46" s="58"/>
      <c r="J46" s="59" t="s">
        <v>123</v>
      </c>
      <c r="K46" s="59"/>
    </row>
    <row r="47" spans="2:11" x14ac:dyDescent="0.25">
      <c r="B47" s="6"/>
      <c r="C47" s="145" t="s">
        <v>67</v>
      </c>
      <c r="D47" s="144"/>
      <c r="E47" s="62"/>
      <c r="F47" s="59"/>
      <c r="G47" s="442" t="s">
        <v>68</v>
      </c>
      <c r="H47" s="442"/>
      <c r="I47" s="24"/>
      <c r="J47" s="144" t="s">
        <v>69</v>
      </c>
      <c r="K47" s="59"/>
    </row>
    <row r="48" spans="2:11" ht="15" customHeight="1" x14ac:dyDescent="0.25">
      <c r="B48" s="6"/>
      <c r="C48" s="438" t="s">
        <v>70</v>
      </c>
      <c r="D48" s="438"/>
      <c r="E48" s="62"/>
      <c r="F48" s="64"/>
      <c r="G48" s="438" t="s">
        <v>121</v>
      </c>
      <c r="H48" s="438"/>
      <c r="I48" s="143"/>
      <c r="J48" s="108" t="s">
        <v>122</v>
      </c>
      <c r="K48" s="59"/>
    </row>
    <row r="49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</sheetData>
  <mergeCells count="35">
    <mergeCell ref="D18:E18"/>
    <mergeCell ref="C7:E7"/>
    <mergeCell ref="C8:E8"/>
    <mergeCell ref="C9:E9"/>
    <mergeCell ref="D2:I2"/>
    <mergeCell ref="D3:I3"/>
    <mergeCell ref="D4:I4"/>
    <mergeCell ref="D5:I5"/>
    <mergeCell ref="D6:I6"/>
    <mergeCell ref="C10:E10"/>
    <mergeCell ref="D11:E11"/>
    <mergeCell ref="D14:E14"/>
    <mergeCell ref="D15:E15"/>
    <mergeCell ref="C17:E17"/>
    <mergeCell ref="D35:E35"/>
    <mergeCell ref="D19:E19"/>
    <mergeCell ref="D20:E20"/>
    <mergeCell ref="D21:E21"/>
    <mergeCell ref="C23:E23"/>
    <mergeCell ref="C25:E25"/>
    <mergeCell ref="C26:E26"/>
    <mergeCell ref="D27:E27"/>
    <mergeCell ref="D30:E30"/>
    <mergeCell ref="D31:E31"/>
    <mergeCell ref="C33:E33"/>
    <mergeCell ref="D34:E34"/>
    <mergeCell ref="C44:K44"/>
    <mergeCell ref="G47:H47"/>
    <mergeCell ref="C48:D48"/>
    <mergeCell ref="G48:H48"/>
    <mergeCell ref="D36:E36"/>
    <mergeCell ref="D37:E37"/>
    <mergeCell ref="C39:E39"/>
    <mergeCell ref="C41:E41"/>
    <mergeCell ref="C43:E4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I11 I2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opLeftCell="A25" workbookViewId="0">
      <selection activeCell="I7" sqref="I7"/>
    </sheetView>
  </sheetViews>
  <sheetFormatPr baseColWidth="10" defaultRowHeight="15" x14ac:dyDescent="0.25"/>
  <cols>
    <col min="1" max="1" width="3.42578125" customWidth="1"/>
    <col min="2" max="2" width="3.7109375" customWidth="1"/>
    <col min="3" max="3" width="11.42578125" customWidth="1"/>
    <col min="4" max="4" width="49.5703125" customWidth="1"/>
    <col min="5" max="6" width="20.85546875" customWidth="1"/>
    <col min="7" max="7" width="21" customWidth="1"/>
    <col min="8" max="8" width="18.28515625" customWidth="1"/>
    <col min="9" max="9" width="20.7109375" customWidth="1"/>
    <col min="10" max="10" width="4.5703125" customWidth="1"/>
  </cols>
  <sheetData>
    <row r="1" spans="2:10" x14ac:dyDescent="0.25">
      <c r="B1" s="65"/>
      <c r="C1" s="66"/>
      <c r="D1" s="65"/>
      <c r="E1" s="65"/>
      <c r="F1" s="65"/>
      <c r="G1" s="65"/>
      <c r="H1" s="65"/>
      <c r="I1" s="65"/>
      <c r="J1" s="65"/>
    </row>
    <row r="2" spans="2:10" x14ac:dyDescent="0.25">
      <c r="B2" s="65"/>
      <c r="C2" s="68"/>
      <c r="D2" s="464" t="s">
        <v>0</v>
      </c>
      <c r="E2" s="464"/>
      <c r="F2" s="464"/>
      <c r="G2" s="464"/>
      <c r="H2" s="464"/>
      <c r="I2" s="68"/>
      <c r="J2" s="68"/>
    </row>
    <row r="3" spans="2:10" x14ac:dyDescent="0.25">
      <c r="C3" s="68"/>
      <c r="D3" s="464" t="s">
        <v>125</v>
      </c>
      <c r="E3" s="464"/>
      <c r="F3" s="464"/>
      <c r="G3" s="464"/>
      <c r="H3" s="464"/>
      <c r="I3" s="68"/>
      <c r="J3" s="68"/>
    </row>
    <row r="4" spans="2:10" x14ac:dyDescent="0.25">
      <c r="C4" s="68"/>
      <c r="D4" s="482" t="s">
        <v>74</v>
      </c>
      <c r="E4" s="482"/>
      <c r="F4" s="482"/>
      <c r="G4" s="482"/>
      <c r="H4" s="482"/>
      <c r="I4" s="68"/>
      <c r="J4" s="68"/>
    </row>
    <row r="5" spans="2:10" x14ac:dyDescent="0.25">
      <c r="C5" s="68"/>
      <c r="D5" s="464" t="s">
        <v>126</v>
      </c>
      <c r="E5" s="464"/>
      <c r="F5" s="464"/>
      <c r="G5" s="464"/>
      <c r="H5" s="464"/>
      <c r="I5" s="68"/>
      <c r="J5" s="68"/>
    </row>
    <row r="6" spans="2:10" x14ac:dyDescent="0.25">
      <c r="B6" s="70"/>
      <c r="C6" s="70"/>
      <c r="D6" s="70"/>
      <c r="E6" s="70"/>
      <c r="F6" s="70"/>
      <c r="G6" s="70"/>
      <c r="H6" s="70"/>
      <c r="I6" s="70"/>
      <c r="J6" s="70"/>
    </row>
    <row r="7" spans="2:10" ht="48" x14ac:dyDescent="0.25">
      <c r="B7" s="146"/>
      <c r="C7" s="481" t="s">
        <v>75</v>
      </c>
      <c r="D7" s="481"/>
      <c r="E7" s="147" t="s">
        <v>49</v>
      </c>
      <c r="F7" s="147" t="s">
        <v>127</v>
      </c>
      <c r="G7" s="147" t="s">
        <v>128</v>
      </c>
      <c r="H7" s="147" t="s">
        <v>129</v>
      </c>
      <c r="I7" s="147" t="s">
        <v>130</v>
      </c>
      <c r="J7" s="148"/>
    </row>
    <row r="8" spans="2:10" x14ac:dyDescent="0.25">
      <c r="B8" s="91"/>
      <c r="C8" s="149"/>
      <c r="D8" s="150"/>
      <c r="E8" s="151"/>
      <c r="F8" s="94"/>
      <c r="G8" s="30"/>
      <c r="H8" s="152"/>
      <c r="I8" s="153"/>
      <c r="J8" s="154"/>
    </row>
    <row r="9" spans="2:10" ht="15.75" thickBot="1" x14ac:dyDescent="0.3">
      <c r="B9" s="83"/>
      <c r="C9" s="480" t="s">
        <v>58</v>
      </c>
      <c r="D9" s="480"/>
      <c r="E9" s="155">
        <v>0</v>
      </c>
      <c r="F9" s="155">
        <v>-755681882.49000001</v>
      </c>
      <c r="G9" s="155">
        <v>646821163.99000001</v>
      </c>
      <c r="H9" s="155">
        <v>0</v>
      </c>
      <c r="I9" s="156">
        <v>-108860718.5</v>
      </c>
      <c r="J9" s="154"/>
    </row>
    <row r="10" spans="2:10" x14ac:dyDescent="0.25">
      <c r="B10" s="83"/>
      <c r="C10" s="164"/>
      <c r="D10" s="105"/>
      <c r="E10" s="165"/>
      <c r="F10" s="165"/>
      <c r="G10" s="165"/>
      <c r="H10" s="165"/>
      <c r="I10" s="165"/>
      <c r="J10" s="154"/>
    </row>
    <row r="11" spans="2:10" x14ac:dyDescent="0.25">
      <c r="B11" s="83"/>
      <c r="C11" s="479" t="s">
        <v>131</v>
      </c>
      <c r="D11" s="479"/>
      <c r="E11" s="166">
        <f>SUM(E12:E14)</f>
        <v>0</v>
      </c>
      <c r="F11" s="166"/>
      <c r="G11" s="166"/>
      <c r="H11" s="166">
        <f>SUM(H12:H14)</f>
        <v>0</v>
      </c>
      <c r="I11" s="166">
        <f>SUM(E11:H11)</f>
        <v>0</v>
      </c>
      <c r="J11" s="154"/>
    </row>
    <row r="12" spans="2:10" x14ac:dyDescent="0.25">
      <c r="B12" s="91"/>
      <c r="C12" s="462" t="s">
        <v>132</v>
      </c>
      <c r="D12" s="462"/>
      <c r="E12" s="167">
        <v>0</v>
      </c>
      <c r="F12" s="168"/>
      <c r="G12" s="168"/>
      <c r="H12" s="167">
        <v>0</v>
      </c>
      <c r="I12" s="165">
        <f>SUM(E12:H12)</f>
        <v>0</v>
      </c>
      <c r="J12" s="154"/>
    </row>
    <row r="13" spans="2:10" x14ac:dyDescent="0.25">
      <c r="B13" s="91"/>
      <c r="C13" s="462" t="s">
        <v>51</v>
      </c>
      <c r="D13" s="462"/>
      <c r="E13" s="167">
        <v>0</v>
      </c>
      <c r="F13" s="168"/>
      <c r="G13" s="168"/>
      <c r="H13" s="167">
        <v>0</v>
      </c>
      <c r="I13" s="165">
        <f>SUM(E13:H13)</f>
        <v>0</v>
      </c>
      <c r="J13" s="154"/>
    </row>
    <row r="14" spans="2:10" x14ac:dyDescent="0.25">
      <c r="B14" s="91"/>
      <c r="C14" s="462" t="s">
        <v>133</v>
      </c>
      <c r="D14" s="462"/>
      <c r="E14" s="167">
        <v>0</v>
      </c>
      <c r="F14" s="168"/>
      <c r="G14" s="168"/>
      <c r="H14" s="167">
        <v>0</v>
      </c>
      <c r="I14" s="165">
        <f>SUM(E14:H14)</f>
        <v>0</v>
      </c>
      <c r="J14" s="154"/>
    </row>
    <row r="15" spans="2:10" x14ac:dyDescent="0.25">
      <c r="B15" s="83"/>
      <c r="C15" s="164"/>
      <c r="D15" s="105"/>
      <c r="E15" s="168"/>
      <c r="F15" s="168"/>
      <c r="G15" s="168"/>
      <c r="H15" s="165"/>
      <c r="I15" s="165"/>
      <c r="J15" s="154"/>
    </row>
    <row r="16" spans="2:10" x14ac:dyDescent="0.25">
      <c r="B16" s="83"/>
      <c r="C16" s="479" t="s">
        <v>134</v>
      </c>
      <c r="D16" s="479"/>
      <c r="E16" s="169"/>
      <c r="F16" s="166">
        <f>SUM(F18:F20)</f>
        <v>6056711146.4300003</v>
      </c>
      <c r="G16" s="166">
        <f>G17</f>
        <v>347577633.44</v>
      </c>
      <c r="H16" s="166">
        <f>SUM(H17:H20)</f>
        <v>0</v>
      </c>
      <c r="I16" s="166">
        <f>SUM(E16:H16)</f>
        <v>6404288779.8699999</v>
      </c>
      <c r="J16" s="154"/>
    </row>
    <row r="17" spans="2:10" x14ac:dyDescent="0.25">
      <c r="B17" s="91"/>
      <c r="C17" s="462" t="s">
        <v>135</v>
      </c>
      <c r="D17" s="462"/>
      <c r="E17" s="168"/>
      <c r="F17" s="168"/>
      <c r="G17" s="167">
        <v>347577633.44</v>
      </c>
      <c r="H17" s="167">
        <v>0</v>
      </c>
      <c r="I17" s="165">
        <f>SUM(E17:H17)</f>
        <v>347577633.44</v>
      </c>
      <c r="J17" s="154"/>
    </row>
    <row r="18" spans="2:10" x14ac:dyDescent="0.25">
      <c r="B18" s="91"/>
      <c r="C18" s="462" t="s">
        <v>55</v>
      </c>
      <c r="D18" s="462"/>
      <c r="E18" s="168"/>
      <c r="F18" s="167">
        <v>6056711146.4300003</v>
      </c>
      <c r="G18" s="168"/>
      <c r="H18" s="167">
        <v>0</v>
      </c>
      <c r="I18" s="165">
        <f>SUM(E18:H18)</f>
        <v>6056711146.4300003</v>
      </c>
      <c r="J18" s="154"/>
    </row>
    <row r="19" spans="2:10" x14ac:dyDescent="0.25">
      <c r="B19" s="91"/>
      <c r="C19" s="462" t="s">
        <v>136</v>
      </c>
      <c r="D19" s="462"/>
      <c r="E19" s="168"/>
      <c r="F19" s="167">
        <v>0</v>
      </c>
      <c r="G19" s="168"/>
      <c r="H19" s="167">
        <v>0</v>
      </c>
      <c r="I19" s="165">
        <f>SUM(E19:H19)</f>
        <v>0</v>
      </c>
      <c r="J19" s="154"/>
    </row>
    <row r="20" spans="2:10" x14ac:dyDescent="0.25">
      <c r="B20" s="91"/>
      <c r="C20" s="462" t="s">
        <v>57</v>
      </c>
      <c r="D20" s="462"/>
      <c r="E20" s="168"/>
      <c r="F20" s="167">
        <v>0</v>
      </c>
      <c r="G20" s="168"/>
      <c r="H20" s="167">
        <v>0</v>
      </c>
      <c r="I20" s="165">
        <f>SUM(E20:H20)</f>
        <v>0</v>
      </c>
      <c r="J20" s="154"/>
    </row>
    <row r="21" spans="2:10" x14ac:dyDescent="0.25">
      <c r="B21" s="83"/>
      <c r="C21" s="164"/>
      <c r="D21" s="105"/>
      <c r="E21" s="168"/>
      <c r="F21" s="165"/>
      <c r="G21" s="168"/>
      <c r="H21" s="168"/>
      <c r="I21" s="168"/>
      <c r="J21" s="154"/>
    </row>
    <row r="22" spans="2:10" ht="15.75" thickBot="1" x14ac:dyDescent="0.3">
      <c r="B22" s="83"/>
      <c r="C22" s="480" t="s">
        <v>137</v>
      </c>
      <c r="D22" s="480"/>
      <c r="E22" s="170">
        <f>E9+E11+E16</f>
        <v>0</v>
      </c>
      <c r="F22" s="170">
        <f>F9+F11+F16</f>
        <v>5301029263.9400005</v>
      </c>
      <c r="G22" s="170">
        <f>+G17</f>
        <v>347577633.44</v>
      </c>
      <c r="H22" s="170">
        <f>H9+H11+H16</f>
        <v>0</v>
      </c>
      <c r="I22" s="170">
        <f>SUM(E22:H22)</f>
        <v>5648606897.3800001</v>
      </c>
      <c r="J22" s="154"/>
    </row>
    <row r="23" spans="2:10" x14ac:dyDescent="0.25">
      <c r="B23" s="91"/>
      <c r="C23" s="105"/>
      <c r="D23" s="100"/>
      <c r="E23" s="165"/>
      <c r="F23" s="168"/>
      <c r="G23" s="168"/>
      <c r="H23" s="165"/>
      <c r="I23" s="165"/>
      <c r="J23" s="154"/>
    </row>
    <row r="24" spans="2:10" x14ac:dyDescent="0.25">
      <c r="B24" s="83"/>
      <c r="C24" s="479" t="s">
        <v>138</v>
      </c>
      <c r="D24" s="479"/>
      <c r="E24" s="166">
        <f>SUM(E25:E27)</f>
        <v>0</v>
      </c>
      <c r="F24" s="169"/>
      <c r="G24" s="169"/>
      <c r="H24" s="166">
        <f>SUM(H25:H27)</f>
        <v>0</v>
      </c>
      <c r="I24" s="166">
        <f>SUM(E24:H24)</f>
        <v>0</v>
      </c>
      <c r="J24" s="154"/>
    </row>
    <row r="25" spans="2:10" x14ac:dyDescent="0.25">
      <c r="B25" s="91"/>
      <c r="C25" s="462" t="s">
        <v>50</v>
      </c>
      <c r="D25" s="462"/>
      <c r="E25" s="167">
        <v>0</v>
      </c>
      <c r="F25" s="168"/>
      <c r="G25" s="168"/>
      <c r="H25" s="167">
        <v>0</v>
      </c>
      <c r="I25" s="165">
        <f>SUM(E25:H25)</f>
        <v>0</v>
      </c>
      <c r="J25" s="154"/>
    </row>
    <row r="26" spans="2:10" x14ac:dyDescent="0.25">
      <c r="B26" s="91"/>
      <c r="C26" s="462" t="s">
        <v>51</v>
      </c>
      <c r="D26" s="462"/>
      <c r="E26" s="167">
        <v>0</v>
      </c>
      <c r="F26" s="168"/>
      <c r="G26" s="168"/>
      <c r="H26" s="167">
        <v>0</v>
      </c>
      <c r="I26" s="165">
        <f>SUM(E26:H26)</f>
        <v>0</v>
      </c>
      <c r="J26" s="154"/>
    </row>
    <row r="27" spans="2:10" x14ac:dyDescent="0.25">
      <c r="B27" s="91"/>
      <c r="C27" s="462" t="s">
        <v>133</v>
      </c>
      <c r="D27" s="462"/>
      <c r="E27" s="167">
        <v>0</v>
      </c>
      <c r="F27" s="168"/>
      <c r="G27" s="168"/>
      <c r="H27" s="167">
        <v>0</v>
      </c>
      <c r="I27" s="165">
        <f>SUM(E27:H27)</f>
        <v>0</v>
      </c>
      <c r="J27" s="154"/>
    </row>
    <row r="28" spans="2:10" x14ac:dyDescent="0.25">
      <c r="B28" s="83"/>
      <c r="C28" s="164"/>
      <c r="D28" s="105"/>
      <c r="E28" s="165"/>
      <c r="F28" s="168"/>
      <c r="G28" s="168"/>
      <c r="H28" s="165"/>
      <c r="I28" s="165"/>
      <c r="J28" s="154"/>
    </row>
    <row r="29" spans="2:10" x14ac:dyDescent="0.25">
      <c r="B29" s="83" t="s">
        <v>83</v>
      </c>
      <c r="C29" s="479" t="s">
        <v>139</v>
      </c>
      <c r="D29" s="479"/>
      <c r="E29" s="166"/>
      <c r="F29" s="166">
        <f>+F30+F31</f>
        <v>-408104249.05000019</v>
      </c>
      <c r="G29" s="166">
        <f>+G30</f>
        <v>457337298.90000099</v>
      </c>
      <c r="H29" s="166">
        <f>+H30+H31+H32+H33</f>
        <v>0</v>
      </c>
      <c r="I29" s="166">
        <f>SUM(E29:H29)</f>
        <v>49233049.850000799</v>
      </c>
      <c r="J29" s="154"/>
    </row>
    <row r="30" spans="2:10" x14ac:dyDescent="0.25">
      <c r="B30" s="91"/>
      <c r="C30" s="462" t="s">
        <v>135</v>
      </c>
      <c r="D30" s="462"/>
      <c r="E30" s="168"/>
      <c r="F30" s="167">
        <v>0</v>
      </c>
      <c r="G30" s="167">
        <v>457337298.90000099</v>
      </c>
      <c r="H30" s="167">
        <v>0</v>
      </c>
      <c r="I30" s="165">
        <f>SUM(E30:H30)</f>
        <v>457337298.90000099</v>
      </c>
      <c r="J30" s="154"/>
    </row>
    <row r="31" spans="2:10" x14ac:dyDescent="0.25">
      <c r="B31" s="91"/>
      <c r="C31" s="462" t="s">
        <v>55</v>
      </c>
      <c r="D31" s="462"/>
      <c r="E31" s="168"/>
      <c r="F31" s="167">
        <v>-408104249.05000019</v>
      </c>
      <c r="G31" s="168"/>
      <c r="H31" s="167">
        <v>0</v>
      </c>
      <c r="I31" s="165">
        <f>SUM(E31:H31)</f>
        <v>-408104249.05000019</v>
      </c>
      <c r="J31" s="154"/>
    </row>
    <row r="32" spans="2:10" x14ac:dyDescent="0.25">
      <c r="B32" s="91"/>
      <c r="C32" s="462" t="s">
        <v>136</v>
      </c>
      <c r="D32" s="462"/>
      <c r="E32" s="168"/>
      <c r="F32" s="167">
        <v>0</v>
      </c>
      <c r="G32" s="168"/>
      <c r="H32" s="167">
        <v>0</v>
      </c>
      <c r="I32" s="165">
        <f>SUM(E32:H32)</f>
        <v>0</v>
      </c>
      <c r="J32" s="154"/>
    </row>
    <row r="33" spans="2:10" x14ac:dyDescent="0.25">
      <c r="B33" s="91"/>
      <c r="C33" s="462" t="s">
        <v>57</v>
      </c>
      <c r="D33" s="462"/>
      <c r="E33" s="168"/>
      <c r="F33" s="167">
        <v>0</v>
      </c>
      <c r="G33" s="168"/>
      <c r="H33" s="167">
        <v>0</v>
      </c>
      <c r="I33" s="165">
        <f>SUM(E33:H33)</f>
        <v>0</v>
      </c>
      <c r="J33" s="154"/>
    </row>
    <row r="34" spans="2:10" x14ac:dyDescent="0.25">
      <c r="B34" s="83"/>
      <c r="C34" s="476"/>
      <c r="D34" s="476"/>
      <c r="E34" s="168"/>
      <c r="F34" s="165"/>
      <c r="G34" s="168"/>
      <c r="H34" s="168"/>
      <c r="I34" s="168"/>
      <c r="J34" s="154"/>
    </row>
    <row r="35" spans="2:10" x14ac:dyDescent="0.25">
      <c r="B35" s="157"/>
      <c r="C35" s="477" t="s">
        <v>140</v>
      </c>
      <c r="D35" s="477"/>
      <c r="E35" s="171">
        <f>E22+E24+E29</f>
        <v>0</v>
      </c>
      <c r="F35" s="171">
        <f>F22+F24+F29</f>
        <v>4892925014.8900003</v>
      </c>
      <c r="G35" s="171">
        <f>+G29+G9</f>
        <v>1104158462.8900011</v>
      </c>
      <c r="H35" s="171">
        <f>H22+H24+H29</f>
        <v>0</v>
      </c>
      <c r="I35" s="171">
        <f>+F35+G35+H35</f>
        <v>5997083477.7800016</v>
      </c>
      <c r="J35" s="158"/>
    </row>
    <row r="36" spans="2:10" x14ac:dyDescent="0.25">
      <c r="B36" s="159"/>
      <c r="C36" s="159"/>
      <c r="D36" s="159"/>
      <c r="E36" s="159"/>
      <c r="F36" s="159"/>
      <c r="G36" s="160"/>
      <c r="H36" s="161"/>
      <c r="I36" s="160"/>
      <c r="J36" s="162"/>
    </row>
    <row r="37" spans="2:10" x14ac:dyDescent="0.25">
      <c r="B37" s="65"/>
      <c r="C37" s="478" t="s">
        <v>64</v>
      </c>
      <c r="D37" s="478"/>
      <c r="E37" s="478"/>
      <c r="F37" s="478"/>
      <c r="G37" s="478"/>
      <c r="H37" s="478"/>
      <c r="I37" s="478"/>
      <c r="J37" s="478"/>
    </row>
    <row r="38" spans="2:10" x14ac:dyDescent="0.25">
      <c r="B38" s="65"/>
      <c r="C38" s="100"/>
      <c r="D38" s="101"/>
      <c r="E38" s="102"/>
      <c r="F38" s="102"/>
      <c r="G38" s="65"/>
      <c r="H38" s="103"/>
      <c r="I38" s="101"/>
      <c r="J38" s="102"/>
    </row>
    <row r="39" spans="2:10" x14ac:dyDescent="0.25">
      <c r="B39" s="65"/>
      <c r="C39" s="442" t="s">
        <v>86</v>
      </c>
      <c r="D39" s="442"/>
      <c r="E39" s="102"/>
      <c r="F39" s="442" t="s">
        <v>87</v>
      </c>
      <c r="G39" s="442"/>
      <c r="H39" s="442"/>
      <c r="I39" s="442"/>
      <c r="J39" s="105"/>
    </row>
    <row r="40" spans="2:10" x14ac:dyDescent="0.25">
      <c r="B40" s="65"/>
      <c r="C40" s="443" t="s">
        <v>88</v>
      </c>
      <c r="D40" s="443"/>
      <c r="E40" s="104"/>
      <c r="F40" s="443" t="s">
        <v>68</v>
      </c>
      <c r="G40" s="443"/>
      <c r="H40" s="442" t="s">
        <v>69</v>
      </c>
      <c r="I40" s="442"/>
      <c r="J40" s="105"/>
    </row>
    <row r="41" spans="2:10" x14ac:dyDescent="0.25">
      <c r="C41" s="456" t="s">
        <v>70</v>
      </c>
      <c r="D41" s="456"/>
      <c r="E41" s="106"/>
      <c r="F41" s="439" t="s">
        <v>71</v>
      </c>
      <c r="G41" s="439"/>
      <c r="H41" s="438" t="s">
        <v>72</v>
      </c>
      <c r="I41" s="438"/>
    </row>
  </sheetData>
  <mergeCells count="36">
    <mergeCell ref="D2:H2"/>
    <mergeCell ref="D3:H3"/>
    <mergeCell ref="D4:H4"/>
    <mergeCell ref="D5:H5"/>
    <mergeCell ref="C22:D22"/>
    <mergeCell ref="C7:D7"/>
    <mergeCell ref="C9:D9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37:J37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41:D41"/>
    <mergeCell ref="F41:G41"/>
    <mergeCell ref="H41:I41"/>
    <mergeCell ref="C39:D39"/>
    <mergeCell ref="F39:I39"/>
    <mergeCell ref="C40:D40"/>
    <mergeCell ref="F40:G40"/>
    <mergeCell ref="H40:I40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G35 G2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E1" workbookViewId="0">
      <selection activeCell="J6" sqref="J6"/>
    </sheetView>
  </sheetViews>
  <sheetFormatPr baseColWidth="10" defaultColWidth="0" defaultRowHeight="15" customHeight="1" zeroHeight="1" x14ac:dyDescent="0.25"/>
  <cols>
    <col min="1" max="1" width="2" style="108" customWidth="1"/>
    <col min="2" max="2" width="2.42578125" style="108" customWidth="1"/>
    <col min="3" max="3" width="22" style="108" customWidth="1"/>
    <col min="4" max="4" width="59.42578125" style="108" customWidth="1"/>
    <col min="5" max="6" width="14.5703125" style="108" customWidth="1"/>
    <col min="7" max="7" width="4.85546875" style="108" customWidth="1"/>
    <col min="8" max="8" width="11.42578125" style="108" customWidth="1"/>
    <col min="9" max="9" width="56.140625" style="108" customWidth="1"/>
    <col min="10" max="11" width="14.7109375" style="108" bestFit="1" customWidth="1"/>
    <col min="12" max="12" width="3.7109375" style="108" customWidth="1"/>
    <col min="13" max="13" width="4.5703125" style="108" customWidth="1"/>
    <col min="14" max="16384" width="11.42578125" style="108" hidden="1"/>
  </cols>
  <sheetData>
    <row r="1" spans="2:12" x14ac:dyDescent="0.25"/>
    <row r="2" spans="2:12" ht="20.25" x14ac:dyDescent="0.3">
      <c r="B2" s="65"/>
      <c r="C2" s="172"/>
      <c r="D2" s="484" t="s">
        <v>0</v>
      </c>
      <c r="E2" s="484"/>
      <c r="F2" s="484"/>
      <c r="G2" s="484"/>
      <c r="H2" s="484"/>
      <c r="I2" s="484"/>
      <c r="J2" s="484"/>
      <c r="K2" s="173"/>
      <c r="L2" s="172"/>
    </row>
    <row r="3" spans="2:12" ht="20.25" x14ac:dyDescent="0.3">
      <c r="C3" s="174"/>
      <c r="D3" s="485" t="s">
        <v>141</v>
      </c>
      <c r="E3" s="485"/>
      <c r="F3" s="485"/>
      <c r="G3" s="485"/>
      <c r="H3" s="485"/>
      <c r="I3" s="485"/>
      <c r="J3" s="485"/>
      <c r="K3" s="175"/>
      <c r="L3" s="174"/>
    </row>
    <row r="4" spans="2:12" ht="20.25" x14ac:dyDescent="0.3">
      <c r="C4" s="174"/>
      <c r="D4" s="484" t="s">
        <v>142</v>
      </c>
      <c r="E4" s="484"/>
      <c r="F4" s="484"/>
      <c r="G4" s="484"/>
      <c r="H4" s="484"/>
      <c r="I4" s="484"/>
      <c r="J4" s="484"/>
      <c r="K4" s="175"/>
      <c r="L4" s="174"/>
    </row>
    <row r="5" spans="2:12" ht="20.25" x14ac:dyDescent="0.3">
      <c r="C5" s="174"/>
      <c r="D5" s="485" t="s">
        <v>3</v>
      </c>
      <c r="E5" s="485"/>
      <c r="F5" s="485"/>
      <c r="G5" s="485"/>
      <c r="H5" s="485"/>
      <c r="I5" s="485"/>
      <c r="J5" s="485"/>
      <c r="K5" s="175"/>
      <c r="L5" s="174"/>
    </row>
    <row r="6" spans="2:12" ht="20.25" x14ac:dyDescent="0.3">
      <c r="B6" s="176"/>
      <c r="C6" s="176"/>
      <c r="D6" s="177"/>
      <c r="E6" s="177"/>
      <c r="F6" s="177"/>
      <c r="G6" s="177"/>
      <c r="H6" s="177"/>
      <c r="I6" s="177"/>
      <c r="J6" s="178"/>
      <c r="K6" s="178"/>
      <c r="L6" s="65"/>
    </row>
    <row r="7" spans="2:12" ht="20.25" x14ac:dyDescent="0.3">
      <c r="B7" s="176"/>
      <c r="C7" s="71"/>
      <c r="D7" s="486"/>
      <c r="E7" s="486"/>
      <c r="F7" s="486"/>
      <c r="G7" s="486"/>
      <c r="H7" s="486"/>
      <c r="I7" s="486"/>
      <c r="J7" s="486"/>
      <c r="K7" s="486"/>
      <c r="L7" s="65"/>
    </row>
    <row r="8" spans="2:12" x14ac:dyDescent="0.25">
      <c r="B8" s="181"/>
      <c r="C8" s="481" t="s">
        <v>75</v>
      </c>
      <c r="D8" s="481"/>
      <c r="E8" s="182">
        <v>2017</v>
      </c>
      <c r="F8" s="182">
        <v>2016</v>
      </c>
      <c r="G8" s="183"/>
      <c r="H8" s="481" t="s">
        <v>75</v>
      </c>
      <c r="I8" s="481"/>
      <c r="J8" s="182">
        <v>2017</v>
      </c>
      <c r="K8" s="182">
        <v>2016</v>
      </c>
      <c r="L8" s="184"/>
    </row>
    <row r="9" spans="2:12" x14ac:dyDescent="0.25">
      <c r="B9" s="188"/>
      <c r="C9" s="483" t="s">
        <v>143</v>
      </c>
      <c r="D9" s="483"/>
      <c r="E9" s="189"/>
      <c r="F9" s="189"/>
      <c r="G9" s="66"/>
      <c r="H9" s="483" t="s">
        <v>144</v>
      </c>
      <c r="I9" s="483"/>
      <c r="J9" s="189"/>
      <c r="K9" s="189"/>
      <c r="L9" s="190"/>
    </row>
    <row r="10" spans="2:12" x14ac:dyDescent="0.25">
      <c r="B10" s="191"/>
      <c r="C10" s="463" t="s">
        <v>145</v>
      </c>
      <c r="D10" s="463"/>
      <c r="E10" s="37">
        <f>SUM(E11:E18)</f>
        <v>656952677.32000005</v>
      </c>
      <c r="F10" s="37">
        <f>SUM(F11:F18)</f>
        <v>507294415.21000004</v>
      </c>
      <c r="G10" s="66"/>
      <c r="H10" s="483" t="s">
        <v>146</v>
      </c>
      <c r="I10" s="483"/>
      <c r="J10" s="37">
        <f>SUM(J11:J13)</f>
        <v>1174560043.8899999</v>
      </c>
      <c r="K10" s="37">
        <f>SUM(K11:K13)</f>
        <v>1002707503.6099999</v>
      </c>
      <c r="L10" s="93"/>
    </row>
    <row r="11" spans="2:12" x14ac:dyDescent="0.25">
      <c r="B11" s="192"/>
      <c r="C11" s="462" t="s">
        <v>147</v>
      </c>
      <c r="D11" s="462"/>
      <c r="E11" s="94">
        <v>468053200.91000003</v>
      </c>
      <c r="F11" s="94">
        <v>358184744.75</v>
      </c>
      <c r="G11" s="66"/>
      <c r="H11" s="462" t="s">
        <v>148</v>
      </c>
      <c r="I11" s="462"/>
      <c r="J11" s="94">
        <v>612757813.17999995</v>
      </c>
      <c r="K11" s="94">
        <v>564915817.28999996</v>
      </c>
      <c r="L11" s="93"/>
    </row>
    <row r="12" spans="2:12" x14ac:dyDescent="0.25">
      <c r="B12" s="192"/>
      <c r="C12" s="462" t="s">
        <v>149</v>
      </c>
      <c r="D12" s="462"/>
      <c r="E12" s="94">
        <v>0</v>
      </c>
      <c r="F12" s="94">
        <v>0</v>
      </c>
      <c r="G12" s="66"/>
      <c r="H12" s="462" t="s">
        <v>150</v>
      </c>
      <c r="I12" s="462"/>
      <c r="J12" s="94">
        <v>159164233.71000001</v>
      </c>
      <c r="K12" s="94">
        <v>116422369.85000001</v>
      </c>
      <c r="L12" s="93"/>
    </row>
    <row r="13" spans="2:12" x14ac:dyDescent="0.25">
      <c r="B13" s="192"/>
      <c r="C13" s="462" t="s">
        <v>151</v>
      </c>
      <c r="D13" s="462"/>
      <c r="E13" s="94">
        <v>78270</v>
      </c>
      <c r="F13" s="94">
        <v>600000</v>
      </c>
      <c r="G13" s="66"/>
      <c r="H13" s="462" t="s">
        <v>152</v>
      </c>
      <c r="I13" s="462"/>
      <c r="J13" s="94">
        <v>402637997</v>
      </c>
      <c r="K13" s="94">
        <v>321369316.46999997</v>
      </c>
      <c r="L13" s="93"/>
    </row>
    <row r="14" spans="2:12" x14ac:dyDescent="0.25">
      <c r="B14" s="192"/>
      <c r="C14" s="462" t="s">
        <v>153</v>
      </c>
      <c r="D14" s="462"/>
      <c r="E14" s="94">
        <v>105326683.23</v>
      </c>
      <c r="F14" s="94">
        <v>74243555.299999997</v>
      </c>
      <c r="G14" s="66"/>
      <c r="H14" s="150"/>
      <c r="I14" s="100"/>
      <c r="J14" s="193"/>
      <c r="K14" s="193"/>
      <c r="L14" s="93"/>
    </row>
    <row r="15" spans="2:12" x14ac:dyDescent="0.25">
      <c r="B15" s="192"/>
      <c r="C15" s="462" t="s">
        <v>154</v>
      </c>
      <c r="D15" s="462"/>
      <c r="E15" s="94">
        <v>3720002.48</v>
      </c>
      <c r="F15" s="94">
        <v>3234717.56</v>
      </c>
      <c r="G15" s="66"/>
      <c r="H15" s="483" t="s">
        <v>155</v>
      </c>
      <c r="I15" s="483"/>
      <c r="J15" s="37">
        <f>SUM(J16:J24)</f>
        <v>69547950.5</v>
      </c>
      <c r="K15" s="37">
        <f>SUM(K16:K24)</f>
        <v>46541863.049999997</v>
      </c>
      <c r="L15" s="93"/>
    </row>
    <row r="16" spans="2:12" x14ac:dyDescent="0.25">
      <c r="B16" s="192"/>
      <c r="C16" s="462" t="s">
        <v>156</v>
      </c>
      <c r="D16" s="462"/>
      <c r="E16" s="94">
        <v>79774520.700000003</v>
      </c>
      <c r="F16" s="94">
        <v>71031397.599999994</v>
      </c>
      <c r="G16" s="66"/>
      <c r="H16" s="462" t="s">
        <v>157</v>
      </c>
      <c r="I16" s="462"/>
      <c r="J16" s="94">
        <v>0</v>
      </c>
      <c r="K16" s="94">
        <v>0</v>
      </c>
      <c r="L16" s="93"/>
    </row>
    <row r="17" spans="2:12" x14ac:dyDescent="0.25">
      <c r="B17" s="192"/>
      <c r="C17" s="462" t="s">
        <v>158</v>
      </c>
      <c r="D17" s="462"/>
      <c r="E17" s="94">
        <v>0</v>
      </c>
      <c r="F17" s="94">
        <v>0</v>
      </c>
      <c r="G17" s="66"/>
      <c r="H17" s="462" t="s">
        <v>159</v>
      </c>
      <c r="I17" s="462"/>
      <c r="J17" s="94">
        <v>0</v>
      </c>
      <c r="K17" s="94">
        <v>0</v>
      </c>
      <c r="L17" s="93"/>
    </row>
    <row r="18" spans="2:12" x14ac:dyDescent="0.25">
      <c r="B18" s="192"/>
      <c r="C18" s="462" t="s">
        <v>160</v>
      </c>
      <c r="D18" s="462"/>
      <c r="E18" s="94">
        <v>0</v>
      </c>
      <c r="F18" s="94">
        <v>0</v>
      </c>
      <c r="G18" s="66"/>
      <c r="H18" s="462" t="s">
        <v>161</v>
      </c>
      <c r="I18" s="462"/>
      <c r="J18" s="94">
        <v>0</v>
      </c>
      <c r="K18" s="94">
        <v>0</v>
      </c>
      <c r="L18" s="93"/>
    </row>
    <row r="19" spans="2:12" x14ac:dyDescent="0.25">
      <c r="B19" s="191"/>
      <c r="C19" s="150"/>
      <c r="D19" s="100"/>
      <c r="E19" s="193"/>
      <c r="F19" s="193"/>
      <c r="G19" s="66"/>
      <c r="H19" s="462" t="s">
        <v>162</v>
      </c>
      <c r="I19" s="462"/>
      <c r="J19" s="94">
        <v>69483950.5</v>
      </c>
      <c r="K19" s="94">
        <v>46432863.049999997</v>
      </c>
      <c r="L19" s="93"/>
    </row>
    <row r="20" spans="2:12" x14ac:dyDescent="0.25">
      <c r="B20" s="191"/>
      <c r="C20" s="463" t="s">
        <v>163</v>
      </c>
      <c r="D20" s="463"/>
      <c r="E20" s="37">
        <f>SUM(E21:E22)</f>
        <v>1082815449.7</v>
      </c>
      <c r="F20" s="37">
        <f>SUM(F21:F22)</f>
        <v>945689958.27999997</v>
      </c>
      <c r="G20" s="66"/>
      <c r="H20" s="462" t="s">
        <v>164</v>
      </c>
      <c r="I20" s="462"/>
      <c r="J20" s="94">
        <v>0</v>
      </c>
      <c r="K20" s="94">
        <v>0</v>
      </c>
      <c r="L20" s="93"/>
    </row>
    <row r="21" spans="2:12" x14ac:dyDescent="0.25">
      <c r="B21" s="192"/>
      <c r="C21" s="462" t="s">
        <v>165</v>
      </c>
      <c r="D21" s="462"/>
      <c r="E21" s="94">
        <v>867297596</v>
      </c>
      <c r="F21" s="94">
        <v>808756998.5</v>
      </c>
      <c r="G21" s="66"/>
      <c r="H21" s="462" t="s">
        <v>166</v>
      </c>
      <c r="I21" s="462"/>
      <c r="J21" s="94">
        <v>0</v>
      </c>
      <c r="K21" s="94">
        <v>0</v>
      </c>
      <c r="L21" s="93"/>
    </row>
    <row r="22" spans="2:12" x14ac:dyDescent="0.25">
      <c r="B22" s="192"/>
      <c r="C22" s="462" t="s">
        <v>167</v>
      </c>
      <c r="D22" s="462"/>
      <c r="E22" s="94">
        <v>215517853.69999999</v>
      </c>
      <c r="F22" s="94">
        <v>136932959.78</v>
      </c>
      <c r="G22" s="66"/>
      <c r="H22" s="462" t="s">
        <v>168</v>
      </c>
      <c r="I22" s="462"/>
      <c r="J22" s="94">
        <v>0</v>
      </c>
      <c r="K22" s="94">
        <v>0</v>
      </c>
      <c r="L22" s="93"/>
    </row>
    <row r="23" spans="2:12" x14ac:dyDescent="0.25">
      <c r="B23" s="191"/>
      <c r="C23" s="150"/>
      <c r="D23" s="100"/>
      <c r="E23" s="193"/>
      <c r="F23" s="193"/>
      <c r="G23" s="66"/>
      <c r="H23" s="462" t="s">
        <v>169</v>
      </c>
      <c r="I23" s="462"/>
      <c r="J23" s="94">
        <v>64000</v>
      </c>
      <c r="K23" s="94">
        <v>109000</v>
      </c>
      <c r="L23" s="93"/>
    </row>
    <row r="24" spans="2:12" x14ac:dyDescent="0.25">
      <c r="B24" s="192"/>
      <c r="C24" s="463" t="s">
        <v>170</v>
      </c>
      <c r="D24" s="463"/>
      <c r="E24" s="37">
        <f>SUM(E25:E29)</f>
        <v>21140831.710000001</v>
      </c>
      <c r="F24" s="37">
        <f>SUM(F25:F29)</f>
        <v>9718851.9600000009</v>
      </c>
      <c r="G24" s="66"/>
      <c r="H24" s="462" t="s">
        <v>171</v>
      </c>
      <c r="I24" s="462"/>
      <c r="J24" s="94">
        <v>0</v>
      </c>
      <c r="K24" s="94">
        <v>0</v>
      </c>
      <c r="L24" s="93"/>
    </row>
    <row r="25" spans="2:12" x14ac:dyDescent="0.25">
      <c r="B25" s="192"/>
      <c r="C25" s="462" t="s">
        <v>172</v>
      </c>
      <c r="D25" s="462"/>
      <c r="E25" s="94">
        <v>20294244.030000001</v>
      </c>
      <c r="F25" s="94">
        <v>7752659.4500000002</v>
      </c>
      <c r="G25" s="66"/>
      <c r="H25" s="150"/>
      <c r="I25" s="100"/>
      <c r="J25" s="193"/>
      <c r="K25" s="193"/>
      <c r="L25" s="93"/>
    </row>
    <row r="26" spans="2:12" x14ac:dyDescent="0.25">
      <c r="B26" s="192"/>
      <c r="C26" s="462" t="s">
        <v>173</v>
      </c>
      <c r="D26" s="462"/>
      <c r="E26" s="94">
        <v>0</v>
      </c>
      <c r="F26" s="94">
        <v>0</v>
      </c>
      <c r="G26" s="66"/>
      <c r="H26" s="463" t="s">
        <v>165</v>
      </c>
      <c r="I26" s="463"/>
      <c r="J26" s="37">
        <f>SUM(J27:J29)</f>
        <v>6072302</v>
      </c>
      <c r="K26" s="37">
        <f>SUM(K27:K29)</f>
        <v>6003927</v>
      </c>
      <c r="L26" s="93"/>
    </row>
    <row r="27" spans="2:12" x14ac:dyDescent="0.25">
      <c r="B27" s="192"/>
      <c r="C27" s="462" t="s">
        <v>174</v>
      </c>
      <c r="D27" s="462"/>
      <c r="E27" s="94">
        <v>0</v>
      </c>
      <c r="F27" s="94">
        <v>0</v>
      </c>
      <c r="G27" s="66"/>
      <c r="H27" s="462" t="s">
        <v>175</v>
      </c>
      <c r="I27" s="462"/>
      <c r="J27" s="94">
        <v>0</v>
      </c>
      <c r="K27" s="94">
        <v>0</v>
      </c>
      <c r="L27" s="93"/>
    </row>
    <row r="28" spans="2:12" x14ac:dyDescent="0.25">
      <c r="B28" s="192"/>
      <c r="C28" s="462" t="s">
        <v>176</v>
      </c>
      <c r="D28" s="462"/>
      <c r="E28" s="94">
        <v>0</v>
      </c>
      <c r="F28" s="94">
        <v>0</v>
      </c>
      <c r="G28" s="66"/>
      <c r="H28" s="462" t="s">
        <v>50</v>
      </c>
      <c r="I28" s="462"/>
      <c r="J28" s="94">
        <v>0</v>
      </c>
      <c r="K28" s="94">
        <v>0</v>
      </c>
      <c r="L28" s="93"/>
    </row>
    <row r="29" spans="2:12" x14ac:dyDescent="0.25">
      <c r="B29" s="192"/>
      <c r="C29" s="462" t="s">
        <v>177</v>
      </c>
      <c r="D29" s="462"/>
      <c r="E29" s="94">
        <v>846587.68</v>
      </c>
      <c r="F29" s="94">
        <v>1966192.51</v>
      </c>
      <c r="G29" s="66"/>
      <c r="H29" s="462" t="s">
        <v>178</v>
      </c>
      <c r="I29" s="462"/>
      <c r="J29" s="163">
        <v>6072302</v>
      </c>
      <c r="K29" s="94">
        <v>6003927</v>
      </c>
      <c r="L29" s="93"/>
    </row>
    <row r="30" spans="2:12" x14ac:dyDescent="0.25">
      <c r="B30" s="191"/>
      <c r="C30" s="150"/>
      <c r="D30" s="105"/>
      <c r="E30" s="193"/>
      <c r="F30" s="193"/>
      <c r="G30" s="66"/>
      <c r="H30" s="150"/>
      <c r="I30" s="100"/>
      <c r="J30" s="193"/>
      <c r="K30" s="193"/>
      <c r="L30" s="93"/>
    </row>
    <row r="31" spans="2:12" x14ac:dyDescent="0.25">
      <c r="B31" s="191"/>
      <c r="C31" s="463" t="s">
        <v>179</v>
      </c>
      <c r="D31" s="463"/>
      <c r="E31" s="37">
        <f>E10+E20+E24</f>
        <v>1760908958.73</v>
      </c>
      <c r="F31" s="37">
        <f>F10+F20+F24</f>
        <v>1462703225.45</v>
      </c>
      <c r="G31" s="66"/>
      <c r="H31" s="483" t="s">
        <v>180</v>
      </c>
      <c r="I31" s="483"/>
      <c r="J31" s="39">
        <f>SUM(J32:J36)</f>
        <v>9943499.620000001</v>
      </c>
      <c r="K31" s="39">
        <f>SUM(K32:K36)</f>
        <v>8529781.7200000007</v>
      </c>
      <c r="L31" s="93"/>
    </row>
    <row r="32" spans="2:12" x14ac:dyDescent="0.25">
      <c r="B32" s="191"/>
      <c r="C32" s="463"/>
      <c r="D32" s="463"/>
      <c r="E32" s="193"/>
      <c r="F32" s="193"/>
      <c r="G32" s="66"/>
      <c r="H32" s="462" t="s">
        <v>181</v>
      </c>
      <c r="I32" s="462"/>
      <c r="J32" s="94">
        <v>9943384.8200000003</v>
      </c>
      <c r="K32" s="94">
        <v>8529657.8800000008</v>
      </c>
      <c r="L32" s="93"/>
    </row>
    <row r="33" spans="2:12" x14ac:dyDescent="0.25">
      <c r="B33" s="194"/>
      <c r="C33" s="66"/>
      <c r="D33" s="66"/>
      <c r="E33" s="92"/>
      <c r="F33" s="92"/>
      <c r="G33" s="66"/>
      <c r="H33" s="462" t="s">
        <v>182</v>
      </c>
      <c r="I33" s="462"/>
      <c r="J33" s="95">
        <v>114.8</v>
      </c>
      <c r="K33" s="95">
        <v>123.84</v>
      </c>
      <c r="L33" s="93"/>
    </row>
    <row r="34" spans="2:12" x14ac:dyDescent="0.25">
      <c r="B34" s="194"/>
      <c r="C34" s="66"/>
      <c r="D34" s="66"/>
      <c r="E34" s="92"/>
      <c r="F34" s="92"/>
      <c r="G34" s="66"/>
      <c r="H34" s="462" t="s">
        <v>183</v>
      </c>
      <c r="I34" s="462"/>
      <c r="J34" s="94">
        <v>0</v>
      </c>
      <c r="K34" s="94">
        <v>0</v>
      </c>
      <c r="L34" s="93"/>
    </row>
    <row r="35" spans="2:12" x14ac:dyDescent="0.25">
      <c r="B35" s="194"/>
      <c r="C35" s="66"/>
      <c r="D35" s="66"/>
      <c r="E35" s="92"/>
      <c r="F35" s="92"/>
      <c r="G35" s="66"/>
      <c r="H35" s="462" t="s">
        <v>184</v>
      </c>
      <c r="I35" s="462"/>
      <c r="J35" s="94">
        <v>0</v>
      </c>
      <c r="K35" s="94">
        <v>0</v>
      </c>
      <c r="L35" s="93"/>
    </row>
    <row r="36" spans="2:12" x14ac:dyDescent="0.25">
      <c r="B36" s="194"/>
      <c r="C36" s="66"/>
      <c r="D36" s="66"/>
      <c r="E36" s="92"/>
      <c r="F36" s="92"/>
      <c r="G36" s="66"/>
      <c r="H36" s="462" t="s">
        <v>185</v>
      </c>
      <c r="I36" s="462"/>
      <c r="J36" s="94">
        <v>0</v>
      </c>
      <c r="K36" s="94">
        <v>0</v>
      </c>
      <c r="L36" s="93"/>
    </row>
    <row r="37" spans="2:12" x14ac:dyDescent="0.25">
      <c r="B37" s="194"/>
      <c r="C37" s="66"/>
      <c r="D37" s="66"/>
      <c r="E37" s="92"/>
      <c r="F37" s="92"/>
      <c r="G37" s="66"/>
      <c r="H37" s="150"/>
      <c r="I37" s="100"/>
      <c r="J37" s="193"/>
      <c r="K37" s="193"/>
      <c r="L37" s="93"/>
    </row>
    <row r="38" spans="2:12" x14ac:dyDescent="0.25">
      <c r="B38" s="194"/>
      <c r="C38" s="66"/>
      <c r="D38" s="66"/>
      <c r="E38" s="92"/>
      <c r="F38" s="92"/>
      <c r="G38" s="66"/>
      <c r="H38" s="463" t="s">
        <v>186</v>
      </c>
      <c r="I38" s="463"/>
      <c r="J38" s="39">
        <f>SUM(J39:J44)</f>
        <v>43447863.820000008</v>
      </c>
      <c r="K38" s="39">
        <f>SUM(K39:K44)</f>
        <v>51342516.630000003</v>
      </c>
      <c r="L38" s="93"/>
    </row>
    <row r="39" spans="2:12" x14ac:dyDescent="0.25">
      <c r="B39" s="194"/>
      <c r="C39" s="66"/>
      <c r="D39" s="66"/>
      <c r="E39" s="92"/>
      <c r="F39" s="92"/>
      <c r="G39" s="66"/>
      <c r="H39" s="462" t="s">
        <v>187</v>
      </c>
      <c r="I39" s="462"/>
      <c r="J39" s="195">
        <v>38214863.480000004</v>
      </c>
      <c r="K39" s="94">
        <v>47351511.990000002</v>
      </c>
      <c r="L39" s="93"/>
    </row>
    <row r="40" spans="2:12" x14ac:dyDescent="0.25">
      <c r="B40" s="194"/>
      <c r="C40" s="66"/>
      <c r="D40" s="66"/>
      <c r="E40" s="92"/>
      <c r="F40" s="92"/>
      <c r="G40" s="66"/>
      <c r="H40" s="462" t="s">
        <v>188</v>
      </c>
      <c r="I40" s="462"/>
      <c r="J40" s="94">
        <v>0</v>
      </c>
      <c r="K40" s="94">
        <v>0</v>
      </c>
      <c r="L40" s="93"/>
    </row>
    <row r="41" spans="2:12" x14ac:dyDescent="0.25">
      <c r="B41" s="194"/>
      <c r="C41" s="66"/>
      <c r="D41" s="66"/>
      <c r="E41" s="92"/>
      <c r="F41" s="92"/>
      <c r="G41" s="66"/>
      <c r="H41" s="462" t="s">
        <v>189</v>
      </c>
      <c r="I41" s="462"/>
      <c r="J41" s="94">
        <v>0</v>
      </c>
      <c r="K41" s="94">
        <v>0</v>
      </c>
      <c r="L41" s="93"/>
    </row>
    <row r="42" spans="2:12" x14ac:dyDescent="0.25">
      <c r="B42" s="194"/>
      <c r="C42" s="66"/>
      <c r="D42" s="66"/>
      <c r="E42" s="92"/>
      <c r="F42" s="92"/>
      <c r="G42" s="66"/>
      <c r="H42" s="462" t="s">
        <v>190</v>
      </c>
      <c r="I42" s="462"/>
      <c r="J42" s="94">
        <v>0</v>
      </c>
      <c r="K42" s="94">
        <v>0</v>
      </c>
      <c r="L42" s="93"/>
    </row>
    <row r="43" spans="2:12" x14ac:dyDescent="0.25">
      <c r="B43" s="194"/>
      <c r="C43" s="66"/>
      <c r="D43" s="66"/>
      <c r="E43" s="92"/>
      <c r="F43" s="92"/>
      <c r="G43" s="66"/>
      <c r="H43" s="462" t="s">
        <v>191</v>
      </c>
      <c r="I43" s="462"/>
      <c r="J43" s="94">
        <v>0</v>
      </c>
      <c r="K43" s="94">
        <v>0</v>
      </c>
      <c r="L43" s="93"/>
    </row>
    <row r="44" spans="2:12" x14ac:dyDescent="0.25">
      <c r="B44" s="194"/>
      <c r="C44" s="66"/>
      <c r="D44" s="66"/>
      <c r="E44" s="92"/>
      <c r="F44" s="92"/>
      <c r="G44" s="66"/>
      <c r="H44" s="462" t="s">
        <v>192</v>
      </c>
      <c r="I44" s="462"/>
      <c r="J44" s="94">
        <v>5233000.34</v>
      </c>
      <c r="K44" s="94">
        <v>3991004.64</v>
      </c>
      <c r="L44" s="93"/>
    </row>
    <row r="45" spans="2:12" x14ac:dyDescent="0.25">
      <c r="B45" s="194"/>
      <c r="C45" s="66"/>
      <c r="D45" s="66"/>
      <c r="E45" s="92"/>
      <c r="F45" s="92"/>
      <c r="G45" s="66"/>
      <c r="H45" s="150"/>
      <c r="I45" s="100"/>
      <c r="J45" s="193"/>
      <c r="K45" s="193"/>
      <c r="L45" s="93"/>
    </row>
    <row r="46" spans="2:12" x14ac:dyDescent="0.25">
      <c r="B46" s="194"/>
      <c r="C46" s="66"/>
      <c r="D46" s="66"/>
      <c r="E46" s="92"/>
      <c r="F46" s="92"/>
      <c r="G46" s="66"/>
      <c r="H46" s="463" t="s">
        <v>193</v>
      </c>
      <c r="I46" s="463"/>
      <c r="J46" s="39">
        <f>J47</f>
        <v>0</v>
      </c>
      <c r="K46" s="39">
        <f>K47</f>
        <v>0</v>
      </c>
      <c r="L46" s="93"/>
    </row>
    <row r="47" spans="2:12" x14ac:dyDescent="0.25">
      <c r="B47" s="194"/>
      <c r="C47" s="66"/>
      <c r="D47" s="66"/>
      <c r="E47" s="92"/>
      <c r="F47" s="92"/>
      <c r="G47" s="66"/>
      <c r="H47" s="462" t="s">
        <v>194</v>
      </c>
      <c r="I47" s="462"/>
      <c r="J47" s="94">
        <v>0</v>
      </c>
      <c r="K47" s="94">
        <v>0</v>
      </c>
      <c r="L47" s="93"/>
    </row>
    <row r="48" spans="2:12" x14ac:dyDescent="0.25">
      <c r="B48" s="194"/>
      <c r="C48" s="66"/>
      <c r="D48" s="66"/>
      <c r="E48" s="92"/>
      <c r="F48" s="92"/>
      <c r="G48" s="66"/>
      <c r="H48" s="150"/>
      <c r="I48" s="100"/>
      <c r="J48" s="193"/>
      <c r="K48" s="193"/>
      <c r="L48" s="93"/>
    </row>
    <row r="49" spans="1:12" x14ac:dyDescent="0.25">
      <c r="B49" s="194"/>
      <c r="C49" s="66"/>
      <c r="D49" s="92"/>
      <c r="E49" s="92"/>
      <c r="F49" s="92"/>
      <c r="G49" s="66"/>
      <c r="H49" s="463" t="s">
        <v>195</v>
      </c>
      <c r="I49" s="463"/>
      <c r="J49" s="39">
        <f>J10+J15+J26+J31+J38+J46</f>
        <v>1303571659.8299997</v>
      </c>
      <c r="K49" s="39">
        <f>K10+K15+K26+K31+K38+K46</f>
        <v>1115125592.01</v>
      </c>
      <c r="L49" s="93"/>
    </row>
    <row r="50" spans="1:12" x14ac:dyDescent="0.25">
      <c r="B50" s="194"/>
      <c r="C50" s="66"/>
      <c r="D50" s="66"/>
      <c r="E50" s="92"/>
      <c r="F50" s="92"/>
      <c r="G50" s="66"/>
      <c r="H50" s="150"/>
      <c r="I50" s="150"/>
      <c r="J50" s="193"/>
      <c r="K50" s="193"/>
      <c r="L50" s="93"/>
    </row>
    <row r="51" spans="1:12" x14ac:dyDescent="0.25">
      <c r="B51" s="194"/>
      <c r="C51" s="66"/>
      <c r="D51" s="66"/>
      <c r="E51" s="92"/>
      <c r="F51" s="92"/>
      <c r="G51" s="66"/>
      <c r="H51" s="483" t="s">
        <v>196</v>
      </c>
      <c r="I51" s="483"/>
      <c r="J51" s="39">
        <f>E31-J49</f>
        <v>457337298.90000033</v>
      </c>
      <c r="K51" s="39">
        <f>F31-K49</f>
        <v>347577633.44000006</v>
      </c>
      <c r="L51" s="93"/>
    </row>
    <row r="52" spans="1:12" x14ac:dyDescent="0.25">
      <c r="B52" s="196"/>
      <c r="C52" s="197"/>
      <c r="D52" s="197"/>
      <c r="E52" s="198"/>
      <c r="F52" s="198"/>
      <c r="G52" s="197"/>
      <c r="H52" s="199"/>
      <c r="I52" s="199"/>
      <c r="J52" s="197"/>
      <c r="K52" s="197"/>
      <c r="L52" s="200"/>
    </row>
    <row r="53" spans="1:12" x14ac:dyDescent="0.25">
      <c r="C53" s="478" t="s">
        <v>64</v>
      </c>
      <c r="D53" s="478"/>
      <c r="E53" s="478"/>
      <c r="F53" s="478"/>
      <c r="G53" s="478"/>
      <c r="H53" s="478"/>
      <c r="I53" s="478"/>
      <c r="J53" s="478"/>
      <c r="K53" s="478"/>
    </row>
    <row r="54" spans="1:12" x14ac:dyDescent="0.25">
      <c r="C54" s="100"/>
      <c r="D54" s="101"/>
      <c r="E54" s="102"/>
      <c r="F54" s="102"/>
      <c r="H54" s="103"/>
      <c r="I54" s="101"/>
      <c r="J54" s="102"/>
      <c r="K54" s="102"/>
    </row>
    <row r="55" spans="1:12" x14ac:dyDescent="0.25">
      <c r="A55" s="22"/>
      <c r="B55" s="58"/>
      <c r="C55" s="59"/>
      <c r="D55" s="59" t="s">
        <v>197</v>
      </c>
      <c r="E55" s="6"/>
      <c r="F55" s="60"/>
      <c r="G55" s="201"/>
      <c r="H55" s="60" t="s">
        <v>198</v>
      </c>
      <c r="I55" s="61"/>
      <c r="J55" s="102"/>
      <c r="K55" s="102"/>
    </row>
    <row r="56" spans="1:12" x14ac:dyDescent="0.25">
      <c r="A56" s="62"/>
      <c r="B56" s="442"/>
      <c r="C56" s="442"/>
      <c r="D56" s="442" t="s">
        <v>67</v>
      </c>
      <c r="E56" s="442"/>
      <c r="F56" s="144"/>
      <c r="G56" s="144"/>
      <c r="H56" s="443" t="s">
        <v>68</v>
      </c>
      <c r="I56" s="443"/>
      <c r="J56" s="444" t="s">
        <v>69</v>
      </c>
      <c r="K56" s="444"/>
    </row>
    <row r="57" spans="1:12" x14ac:dyDescent="0.25">
      <c r="A57" s="63"/>
      <c r="B57" s="438"/>
      <c r="C57" s="438"/>
      <c r="D57" s="438" t="s">
        <v>70</v>
      </c>
      <c r="E57" s="438"/>
      <c r="H57" s="439" t="s">
        <v>71</v>
      </c>
      <c r="I57" s="439"/>
      <c r="J57" s="438" t="s">
        <v>72</v>
      </c>
      <c r="K57" s="438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12" x14ac:dyDescent="0.25">
      <c r="E59" s="202"/>
    </row>
    <row r="60" spans="1:12" x14ac:dyDescent="0.25">
      <c r="E60" s="202"/>
    </row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</sheetData>
  <mergeCells count="73">
    <mergeCell ref="C8:D8"/>
    <mergeCell ref="H8:I8"/>
    <mergeCell ref="D2:J2"/>
    <mergeCell ref="D3:J3"/>
    <mergeCell ref="D4:J4"/>
    <mergeCell ref="D5:J5"/>
    <mergeCell ref="D7:K7"/>
    <mergeCell ref="C15:D15"/>
    <mergeCell ref="H15:I15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C22:D22"/>
    <mergeCell ref="H22:I22"/>
    <mergeCell ref="C16:D16"/>
    <mergeCell ref="H16:I16"/>
    <mergeCell ref="C17:D17"/>
    <mergeCell ref="H17:I17"/>
    <mergeCell ref="C18:D18"/>
    <mergeCell ref="H18:I18"/>
    <mergeCell ref="H19:I19"/>
    <mergeCell ref="C20:D20"/>
    <mergeCell ref="H20:I20"/>
    <mergeCell ref="C21:D21"/>
    <mergeCell ref="H21:I21"/>
    <mergeCell ref="H23:I23"/>
    <mergeCell ref="C24:D24"/>
    <mergeCell ref="H24:I24"/>
    <mergeCell ref="C25:D25"/>
    <mergeCell ref="C26:D26"/>
    <mergeCell ref="H26:I26"/>
    <mergeCell ref="H34:I34"/>
    <mergeCell ref="C27:D27"/>
    <mergeCell ref="H27:I27"/>
    <mergeCell ref="C28:D28"/>
    <mergeCell ref="H28:I28"/>
    <mergeCell ref="C29:D29"/>
    <mergeCell ref="H29:I29"/>
    <mergeCell ref="C31:D31"/>
    <mergeCell ref="H31:I31"/>
    <mergeCell ref="C32:D32"/>
    <mergeCell ref="H32:I32"/>
    <mergeCell ref="H33:I33"/>
    <mergeCell ref="H49:I49"/>
    <mergeCell ref="H35:I35"/>
    <mergeCell ref="H36:I36"/>
    <mergeCell ref="H38:I38"/>
    <mergeCell ref="H39:I39"/>
    <mergeCell ref="H40:I40"/>
    <mergeCell ref="H41:I41"/>
    <mergeCell ref="H42:I42"/>
    <mergeCell ref="H43:I43"/>
    <mergeCell ref="H44:I44"/>
    <mergeCell ref="H46:I46"/>
    <mergeCell ref="H47:I47"/>
    <mergeCell ref="B57:C57"/>
    <mergeCell ref="D57:E57"/>
    <mergeCell ref="H57:I57"/>
    <mergeCell ref="J57:K57"/>
    <mergeCell ref="H51:I51"/>
    <mergeCell ref="C53:K53"/>
    <mergeCell ref="B56:C56"/>
    <mergeCell ref="D56:E56"/>
    <mergeCell ref="H56:I56"/>
    <mergeCell ref="J56:K56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E1" workbookViewId="0">
      <selection activeCell="K7" sqref="K7"/>
    </sheetView>
  </sheetViews>
  <sheetFormatPr baseColWidth="10" defaultColWidth="0" defaultRowHeight="15" customHeight="1" zeroHeight="1" x14ac:dyDescent="0.25"/>
  <cols>
    <col min="1" max="1" width="2.8554687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4.42578125" customWidth="1"/>
    <col min="8" max="8" width="11.42578125" customWidth="1"/>
    <col min="9" max="9" width="50.7109375" customWidth="1"/>
    <col min="10" max="11" width="21" customWidth="1"/>
    <col min="12" max="12" width="3.5703125" customWidth="1"/>
    <col min="13" max="13" width="16.85546875" customWidth="1"/>
  </cols>
  <sheetData>
    <row r="1" spans="1:13" ht="10.5" customHeight="1" x14ac:dyDescent="0.25">
      <c r="B1" s="203"/>
      <c r="C1" s="204"/>
      <c r="D1" s="205"/>
      <c r="E1" s="206"/>
      <c r="F1" s="206"/>
      <c r="G1" s="205"/>
      <c r="H1" s="205"/>
      <c r="I1" s="207"/>
      <c r="J1" s="204"/>
      <c r="K1" s="204"/>
      <c r="L1" s="204"/>
    </row>
    <row r="2" spans="1:13" ht="9" customHeight="1" x14ac:dyDescent="0.25">
      <c r="B2" s="65"/>
      <c r="C2" s="65"/>
      <c r="D2" s="66"/>
      <c r="E2" s="65"/>
      <c r="F2" s="65"/>
      <c r="G2" s="65"/>
      <c r="H2" s="65"/>
      <c r="I2" s="208"/>
      <c r="J2" s="65"/>
      <c r="K2" s="65"/>
      <c r="L2" s="65"/>
    </row>
    <row r="3" spans="1:13" ht="18" x14ac:dyDescent="0.25">
      <c r="B3" s="104"/>
      <c r="D3" s="488" t="s">
        <v>0</v>
      </c>
      <c r="E3" s="488"/>
      <c r="F3" s="488"/>
      <c r="G3" s="488"/>
      <c r="H3" s="488"/>
      <c r="I3" s="488"/>
      <c r="J3" s="488"/>
      <c r="K3" s="172"/>
      <c r="L3" s="172"/>
    </row>
    <row r="4" spans="1:13" ht="18" x14ac:dyDescent="0.25">
      <c r="B4" s="174"/>
      <c r="D4" s="488" t="s">
        <v>199</v>
      </c>
      <c r="E4" s="488"/>
      <c r="F4" s="488"/>
      <c r="G4" s="488"/>
      <c r="H4" s="488"/>
      <c r="I4" s="488"/>
      <c r="J4" s="488"/>
      <c r="K4" s="174"/>
      <c r="L4" s="174"/>
    </row>
    <row r="5" spans="1:13" ht="18" x14ac:dyDescent="0.25">
      <c r="B5" s="176"/>
      <c r="D5" s="488" t="s">
        <v>200</v>
      </c>
      <c r="E5" s="488"/>
      <c r="F5" s="488"/>
      <c r="G5" s="488"/>
      <c r="H5" s="488"/>
      <c r="I5" s="488"/>
      <c r="J5" s="488"/>
      <c r="K5" s="174"/>
      <c r="L5" s="174"/>
    </row>
    <row r="6" spans="1:13" ht="18" x14ac:dyDescent="0.25">
      <c r="B6" s="176"/>
      <c r="D6" s="488" t="s">
        <v>3</v>
      </c>
      <c r="E6" s="488"/>
      <c r="F6" s="488"/>
      <c r="G6" s="488"/>
      <c r="H6" s="488"/>
      <c r="I6" s="488"/>
      <c r="J6" s="488"/>
      <c r="K6" s="174"/>
      <c r="L6" s="174"/>
    </row>
    <row r="7" spans="1:13" s="209" customFormat="1" x14ac:dyDescent="0.25">
      <c r="A7"/>
      <c r="B7" s="176"/>
      <c r="C7" s="71"/>
      <c r="D7" s="449"/>
      <c r="E7" s="449"/>
      <c r="F7" s="449"/>
      <c r="G7" s="449"/>
      <c r="H7" s="449"/>
      <c r="I7" s="449"/>
      <c r="J7" s="449"/>
      <c r="K7" s="11"/>
    </row>
    <row r="8" spans="1:13" ht="10.5" customHeight="1" x14ac:dyDescent="0.25">
      <c r="B8" s="172"/>
      <c r="C8" s="172"/>
      <c r="D8" s="172"/>
      <c r="E8" s="172"/>
      <c r="F8" s="172"/>
      <c r="G8" s="172"/>
    </row>
    <row r="9" spans="1:13" ht="8.25" customHeight="1" x14ac:dyDescent="0.25">
      <c r="B9" s="179"/>
      <c r="C9" s="179"/>
      <c r="D9" s="179"/>
      <c r="E9" s="180"/>
      <c r="F9" s="180"/>
      <c r="G9" s="107"/>
      <c r="H9" s="65"/>
      <c r="I9" s="208"/>
      <c r="J9" s="65"/>
      <c r="K9" s="65"/>
      <c r="L9" s="65"/>
    </row>
    <row r="10" spans="1:13" x14ac:dyDescent="0.25">
      <c r="B10" s="211"/>
      <c r="C10" s="481" t="s">
        <v>75</v>
      </c>
      <c r="D10" s="481"/>
      <c r="E10" s="182" t="s">
        <v>201</v>
      </c>
      <c r="F10" s="182" t="s">
        <v>202</v>
      </c>
      <c r="G10" s="183"/>
      <c r="H10" s="481" t="s">
        <v>75</v>
      </c>
      <c r="I10" s="481"/>
      <c r="J10" s="182" t="s">
        <v>201</v>
      </c>
      <c r="K10" s="182" t="s">
        <v>202</v>
      </c>
      <c r="L10" s="184"/>
    </row>
    <row r="11" spans="1:13" x14ac:dyDescent="0.25">
      <c r="B11" s="192"/>
      <c r="C11" s="463" t="s">
        <v>6</v>
      </c>
      <c r="D11" s="463"/>
      <c r="E11" s="133">
        <f>+E13+E23</f>
        <v>-38274692.399999969</v>
      </c>
      <c r="F11" s="133">
        <f>+F13+F23</f>
        <v>401576808.03999954</v>
      </c>
      <c r="G11" s="92"/>
      <c r="H11" s="463" t="s">
        <v>7</v>
      </c>
      <c r="I11" s="463"/>
      <c r="J11" s="133">
        <f>+J13+J24</f>
        <v>40970404.800000012</v>
      </c>
      <c r="K11" s="133">
        <f>+K13+K24</f>
        <v>-26144869.560000006</v>
      </c>
      <c r="L11" s="215"/>
      <c r="M11" s="216"/>
    </row>
    <row r="12" spans="1:13" x14ac:dyDescent="0.25">
      <c r="B12" s="191"/>
      <c r="C12" s="150"/>
      <c r="D12" s="105"/>
      <c r="E12" s="217"/>
      <c r="F12" s="217"/>
      <c r="G12" s="92"/>
      <c r="H12" s="150"/>
      <c r="I12" s="150"/>
      <c r="J12" s="217"/>
      <c r="K12" s="217"/>
      <c r="L12" s="215"/>
      <c r="M12" s="66"/>
    </row>
    <row r="13" spans="1:13" x14ac:dyDescent="0.25">
      <c r="B13" s="191"/>
      <c r="C13" s="463" t="s">
        <v>8</v>
      </c>
      <c r="D13" s="463"/>
      <c r="E13" s="133">
        <f>SUM(E16:E21)</f>
        <v>-87878.12</v>
      </c>
      <c r="F13" s="133">
        <f>SUM(F15:F21)</f>
        <v>125976950.50999999</v>
      </c>
      <c r="G13" s="92"/>
      <c r="H13" s="463" t="s">
        <v>9</v>
      </c>
      <c r="I13" s="463"/>
      <c r="J13" s="133">
        <f>SUM(J15:J22)</f>
        <v>24757840.800000012</v>
      </c>
      <c r="K13" s="133">
        <f>SUM(K15:K22)</f>
        <v>-2251478.2399999984</v>
      </c>
      <c r="L13" s="215"/>
      <c r="M13" s="66"/>
    </row>
    <row r="14" spans="1:13" x14ac:dyDescent="0.25">
      <c r="B14" s="191"/>
      <c r="C14" s="150"/>
      <c r="D14" s="105"/>
      <c r="E14" s="217"/>
      <c r="F14" s="217"/>
      <c r="G14" s="92"/>
      <c r="H14" s="150"/>
      <c r="I14" s="150"/>
      <c r="J14" s="217"/>
      <c r="K14" s="217"/>
      <c r="L14" s="215"/>
    </row>
    <row r="15" spans="1:13" x14ac:dyDescent="0.25">
      <c r="B15" s="192"/>
      <c r="C15" s="462" t="s">
        <v>10</v>
      </c>
      <c r="D15" s="462"/>
      <c r="E15" s="218">
        <v>0</v>
      </c>
      <c r="F15" s="218">
        <v>112321574.75999999</v>
      </c>
      <c r="G15" s="92"/>
      <c r="H15" s="462" t="s">
        <v>11</v>
      </c>
      <c r="I15" s="462"/>
      <c r="J15" s="218">
        <v>24757840.800000012</v>
      </c>
      <c r="K15" s="218">
        <v>0</v>
      </c>
      <c r="L15" s="215"/>
      <c r="M15" s="66"/>
    </row>
    <row r="16" spans="1:13" x14ac:dyDescent="0.25">
      <c r="B16" s="192"/>
      <c r="C16" s="462" t="s">
        <v>12</v>
      </c>
      <c r="D16" s="462"/>
      <c r="E16" s="218">
        <v>0</v>
      </c>
      <c r="F16" s="218">
        <v>372646.73999999987</v>
      </c>
      <c r="G16" s="92"/>
      <c r="H16" s="462" t="s">
        <v>13</v>
      </c>
      <c r="I16" s="462"/>
      <c r="J16" s="218">
        <v>0</v>
      </c>
      <c r="K16" s="218">
        <v>0</v>
      </c>
      <c r="L16" s="215"/>
      <c r="M16" s="66"/>
    </row>
    <row r="17" spans="2:13" x14ac:dyDescent="0.25">
      <c r="B17" s="192"/>
      <c r="C17" s="462" t="s">
        <v>14</v>
      </c>
      <c r="D17" s="462"/>
      <c r="E17" s="218">
        <v>0</v>
      </c>
      <c r="F17" s="218">
        <v>13282729.01</v>
      </c>
      <c r="G17" s="92"/>
      <c r="H17" s="462" t="s">
        <v>15</v>
      </c>
      <c r="I17" s="462"/>
      <c r="J17" s="218">
        <v>0</v>
      </c>
      <c r="K17" s="218">
        <v>-2251478.2399999984</v>
      </c>
      <c r="L17" s="215"/>
      <c r="M17" s="66"/>
    </row>
    <row r="18" spans="2:13" x14ac:dyDescent="0.25">
      <c r="B18" s="192"/>
      <c r="C18" s="462" t="s">
        <v>16</v>
      </c>
      <c r="D18" s="462"/>
      <c r="E18" s="218">
        <v>0</v>
      </c>
      <c r="F18" s="218">
        <v>0</v>
      </c>
      <c r="G18" s="92"/>
      <c r="H18" s="462" t="s">
        <v>17</v>
      </c>
      <c r="I18" s="462"/>
      <c r="J18" s="218">
        <v>0</v>
      </c>
      <c r="K18" s="218">
        <v>0</v>
      </c>
      <c r="L18" s="215"/>
      <c r="M18" s="66"/>
    </row>
    <row r="19" spans="2:13" x14ac:dyDescent="0.25">
      <c r="B19" s="192"/>
      <c r="C19" s="462" t="s">
        <v>18</v>
      </c>
      <c r="D19" s="462"/>
      <c r="E19" s="218">
        <v>-87878.12</v>
      </c>
      <c r="F19" s="218">
        <v>0</v>
      </c>
      <c r="G19" s="92"/>
      <c r="H19" s="462" t="s">
        <v>19</v>
      </c>
      <c r="I19" s="462"/>
      <c r="J19" s="218">
        <v>0</v>
      </c>
      <c r="K19" s="218">
        <v>0</v>
      </c>
      <c r="L19" s="215"/>
      <c r="M19" s="66"/>
    </row>
    <row r="20" spans="2:13" x14ac:dyDescent="0.25">
      <c r="B20" s="192"/>
      <c r="C20" s="462" t="s">
        <v>20</v>
      </c>
      <c r="D20" s="462"/>
      <c r="E20" s="218">
        <v>0</v>
      </c>
      <c r="F20" s="218">
        <v>0</v>
      </c>
      <c r="G20" s="92"/>
      <c r="H20" s="462" t="s">
        <v>21</v>
      </c>
      <c r="I20" s="462"/>
      <c r="J20" s="218">
        <v>0</v>
      </c>
      <c r="K20" s="218">
        <v>0</v>
      </c>
      <c r="L20" s="215"/>
      <c r="M20" s="66"/>
    </row>
    <row r="21" spans="2:13" x14ac:dyDescent="0.25">
      <c r="B21" s="192"/>
      <c r="C21" s="462" t="s">
        <v>22</v>
      </c>
      <c r="D21" s="462"/>
      <c r="E21" s="218">
        <v>0</v>
      </c>
      <c r="F21" s="218">
        <v>0</v>
      </c>
      <c r="G21" s="92"/>
      <c r="H21" s="462" t="s">
        <v>23</v>
      </c>
      <c r="I21" s="462"/>
      <c r="J21" s="218">
        <v>0</v>
      </c>
      <c r="K21" s="218">
        <v>0</v>
      </c>
      <c r="L21" s="215"/>
      <c r="M21" s="66"/>
    </row>
    <row r="22" spans="2:13" x14ac:dyDescent="0.25">
      <c r="B22" s="191"/>
      <c r="C22" s="150"/>
      <c r="D22" s="105"/>
      <c r="E22" s="217"/>
      <c r="F22" s="217"/>
      <c r="G22" s="92"/>
      <c r="H22" s="462" t="s">
        <v>24</v>
      </c>
      <c r="I22" s="462"/>
      <c r="J22" s="218">
        <v>0</v>
      </c>
      <c r="K22" s="218">
        <v>0</v>
      </c>
      <c r="L22" s="215"/>
      <c r="M22" s="66"/>
    </row>
    <row r="23" spans="2:13" x14ac:dyDescent="0.25">
      <c r="B23" s="191"/>
      <c r="C23" s="463" t="s">
        <v>27</v>
      </c>
      <c r="D23" s="463"/>
      <c r="E23" s="133">
        <f>SUM(E25:E33)</f>
        <v>-38186814.279999971</v>
      </c>
      <c r="F23" s="133">
        <f>SUM(F25:F33)</f>
        <v>275599857.52999955</v>
      </c>
      <c r="G23" s="92"/>
      <c r="H23" s="150"/>
      <c r="I23" s="150"/>
      <c r="J23" s="217"/>
      <c r="K23" s="217"/>
      <c r="L23" s="215"/>
    </row>
    <row r="24" spans="2:13" x14ac:dyDescent="0.25">
      <c r="B24" s="191"/>
      <c r="C24" s="150"/>
      <c r="D24" s="105"/>
      <c r="E24" s="217"/>
      <c r="F24" s="217"/>
      <c r="G24" s="92"/>
      <c r="H24" s="487" t="s">
        <v>28</v>
      </c>
      <c r="I24" s="487"/>
      <c r="J24" s="133">
        <f>SUM(J26:J31)</f>
        <v>16212564</v>
      </c>
      <c r="K24" s="133">
        <f>SUM(K26:K31)</f>
        <v>-23893391.320000008</v>
      </c>
      <c r="L24" s="215"/>
      <c r="M24" s="66"/>
    </row>
    <row r="25" spans="2:13" x14ac:dyDescent="0.25">
      <c r="B25" s="192"/>
      <c r="C25" s="462" t="s">
        <v>29</v>
      </c>
      <c r="D25" s="462"/>
      <c r="E25" s="218">
        <v>0</v>
      </c>
      <c r="F25" s="218">
        <v>0</v>
      </c>
      <c r="G25" s="92"/>
      <c r="H25" s="150"/>
      <c r="I25" s="150"/>
      <c r="J25" s="217"/>
      <c r="K25" s="217"/>
      <c r="L25" s="215"/>
      <c r="M25" s="219"/>
    </row>
    <row r="26" spans="2:13" x14ac:dyDescent="0.25">
      <c r="B26" s="192"/>
      <c r="C26" s="462" t="s">
        <v>31</v>
      </c>
      <c r="D26" s="462"/>
      <c r="E26" s="218">
        <v>0</v>
      </c>
      <c r="F26" s="218">
        <v>0</v>
      </c>
      <c r="G26" s="92"/>
      <c r="H26" s="462" t="s">
        <v>30</v>
      </c>
      <c r="I26" s="462"/>
      <c r="J26" s="218">
        <v>0</v>
      </c>
      <c r="K26" s="218">
        <v>0</v>
      </c>
      <c r="L26" s="215"/>
      <c r="M26" s="66"/>
    </row>
    <row r="27" spans="2:13" x14ac:dyDescent="0.25">
      <c r="B27" s="192"/>
      <c r="C27" s="462" t="s">
        <v>33</v>
      </c>
      <c r="D27" s="462"/>
      <c r="E27" s="218">
        <v>0</v>
      </c>
      <c r="F27" s="218">
        <v>187210850.72999954</v>
      </c>
      <c r="G27" s="92"/>
      <c r="H27" s="462" t="s">
        <v>32</v>
      </c>
      <c r="I27" s="462"/>
      <c r="J27" s="218">
        <v>0</v>
      </c>
      <c r="K27" s="218">
        <v>0</v>
      </c>
      <c r="L27" s="215"/>
      <c r="M27" s="66"/>
    </row>
    <row r="28" spans="2:13" x14ac:dyDescent="0.25">
      <c r="B28" s="192"/>
      <c r="C28" s="462" t="s">
        <v>35</v>
      </c>
      <c r="D28" s="462"/>
      <c r="E28" s="218">
        <v>0</v>
      </c>
      <c r="F28" s="168">
        <v>85417206.800000012</v>
      </c>
      <c r="G28" s="92"/>
      <c r="H28" s="462" t="s">
        <v>34</v>
      </c>
      <c r="I28" s="462"/>
      <c r="J28" s="218">
        <v>0</v>
      </c>
      <c r="K28" s="218">
        <v>-23893391.320000008</v>
      </c>
      <c r="L28" s="215"/>
      <c r="M28" s="66"/>
    </row>
    <row r="29" spans="2:13" x14ac:dyDescent="0.25">
      <c r="B29" s="192"/>
      <c r="C29" s="462" t="s">
        <v>37</v>
      </c>
      <c r="D29" s="462"/>
      <c r="E29" s="218">
        <v>0</v>
      </c>
      <c r="F29" s="218">
        <v>2971800</v>
      </c>
      <c r="G29" s="92"/>
      <c r="H29" s="462" t="s">
        <v>36</v>
      </c>
      <c r="I29" s="462"/>
      <c r="J29" s="218">
        <v>0</v>
      </c>
      <c r="K29" s="218">
        <v>0</v>
      </c>
      <c r="L29" s="215"/>
      <c r="M29" s="66"/>
    </row>
    <row r="30" spans="2:13" x14ac:dyDescent="0.25">
      <c r="B30" s="192"/>
      <c r="C30" s="462" t="s">
        <v>39</v>
      </c>
      <c r="D30" s="462"/>
      <c r="E30" s="220">
        <v>-38186814.279999971</v>
      </c>
      <c r="F30" s="218">
        <v>0</v>
      </c>
      <c r="G30" s="92"/>
      <c r="H30" s="462" t="s">
        <v>38</v>
      </c>
      <c r="I30" s="462"/>
      <c r="J30" s="218">
        <v>0</v>
      </c>
      <c r="K30" s="218">
        <v>0</v>
      </c>
      <c r="L30" s="215"/>
      <c r="M30" s="66"/>
    </row>
    <row r="31" spans="2:13" x14ac:dyDescent="0.25">
      <c r="B31" s="192"/>
      <c r="C31" s="462" t="s">
        <v>41</v>
      </c>
      <c r="D31" s="462"/>
      <c r="E31" s="218">
        <v>0</v>
      </c>
      <c r="F31" s="218">
        <v>0</v>
      </c>
      <c r="G31" s="92"/>
      <c r="H31" s="462" t="s">
        <v>40</v>
      </c>
      <c r="I31" s="462"/>
      <c r="J31" s="218">
        <v>16212564</v>
      </c>
      <c r="K31" s="218">
        <v>0</v>
      </c>
      <c r="L31" s="215"/>
      <c r="M31" s="66"/>
    </row>
    <row r="32" spans="2:13" x14ac:dyDescent="0.25">
      <c r="B32" s="192"/>
      <c r="C32" s="462" t="s">
        <v>42</v>
      </c>
      <c r="D32" s="462"/>
      <c r="E32" s="218">
        <v>0</v>
      </c>
      <c r="F32" s="218">
        <v>0</v>
      </c>
      <c r="G32" s="92"/>
      <c r="H32" s="150"/>
      <c r="I32" s="150"/>
      <c r="J32" s="221"/>
      <c r="K32" s="221"/>
      <c r="L32" s="215"/>
    </row>
    <row r="33" spans="2:13" x14ac:dyDescent="0.25">
      <c r="B33" s="192"/>
      <c r="C33" s="462" t="s">
        <v>44</v>
      </c>
      <c r="D33" s="462"/>
      <c r="E33" s="218">
        <v>0</v>
      </c>
      <c r="F33" s="218">
        <v>0</v>
      </c>
      <c r="G33" s="92"/>
      <c r="H33" s="463" t="s">
        <v>47</v>
      </c>
      <c r="I33" s="463"/>
      <c r="J33" s="133">
        <f>+J41</f>
        <v>756580829.450001</v>
      </c>
      <c r="K33" s="133">
        <f>+K41</f>
        <v>-408104249.05000019</v>
      </c>
      <c r="L33" s="215"/>
      <c r="M33" s="216"/>
    </row>
    <row r="34" spans="2:13" x14ac:dyDescent="0.25">
      <c r="B34" s="191"/>
      <c r="C34" s="150"/>
      <c r="D34" s="105"/>
      <c r="E34" s="221"/>
      <c r="F34" s="221"/>
      <c r="G34" s="92"/>
      <c r="H34" s="150"/>
      <c r="I34" s="150"/>
      <c r="J34" s="217"/>
      <c r="K34" s="217"/>
      <c r="L34" s="215"/>
    </row>
    <row r="35" spans="2:13" x14ac:dyDescent="0.25">
      <c r="B35" s="192"/>
      <c r="C35" s="65"/>
      <c r="D35" s="65"/>
      <c r="E35" s="163"/>
      <c r="F35" s="163"/>
      <c r="G35" s="92"/>
      <c r="H35" s="463" t="s">
        <v>49</v>
      </c>
      <c r="I35" s="463"/>
      <c r="J35" s="133">
        <v>0</v>
      </c>
      <c r="K35" s="133">
        <v>0</v>
      </c>
      <c r="L35" s="215"/>
      <c r="M35" s="66"/>
    </row>
    <row r="36" spans="2:13" x14ac:dyDescent="0.25">
      <c r="B36" s="191"/>
      <c r="C36" s="65"/>
      <c r="D36" s="65"/>
      <c r="E36" s="163"/>
      <c r="F36" s="163"/>
      <c r="G36" s="92"/>
      <c r="H36" s="150"/>
      <c r="I36" s="150"/>
      <c r="J36" s="217"/>
      <c r="K36" s="217"/>
      <c r="L36" s="215"/>
    </row>
    <row r="37" spans="2:13" x14ac:dyDescent="0.25">
      <c r="B37" s="192"/>
      <c r="C37" s="65"/>
      <c r="D37" s="65"/>
      <c r="E37" s="163"/>
      <c r="F37" s="163"/>
      <c r="G37" s="92"/>
      <c r="H37" s="462" t="s">
        <v>50</v>
      </c>
      <c r="I37" s="462"/>
      <c r="J37" s="218">
        <v>0</v>
      </c>
      <c r="K37" s="218">
        <v>0</v>
      </c>
      <c r="L37" s="215"/>
      <c r="M37" s="66"/>
    </row>
    <row r="38" spans="2:13" x14ac:dyDescent="0.25">
      <c r="B38" s="191"/>
      <c r="C38" s="65"/>
      <c r="D38" s="65"/>
      <c r="E38" s="163"/>
      <c r="F38" s="163"/>
      <c r="G38" s="92"/>
      <c r="H38" s="462" t="s">
        <v>51</v>
      </c>
      <c r="I38" s="462"/>
      <c r="J38" s="218">
        <v>0</v>
      </c>
      <c r="K38" s="218">
        <v>0</v>
      </c>
      <c r="L38" s="215"/>
      <c r="M38" s="66"/>
    </row>
    <row r="39" spans="2:13" x14ac:dyDescent="0.25">
      <c r="B39" s="192"/>
      <c r="C39" s="65"/>
      <c r="D39" s="65"/>
      <c r="E39" s="163"/>
      <c r="F39" s="163"/>
      <c r="G39" s="92"/>
      <c r="H39" s="462" t="s">
        <v>52</v>
      </c>
      <c r="I39" s="462"/>
      <c r="J39" s="218">
        <v>0</v>
      </c>
      <c r="K39" s="218">
        <v>0</v>
      </c>
      <c r="L39" s="215"/>
      <c r="M39" s="66"/>
    </row>
    <row r="40" spans="2:13" x14ac:dyDescent="0.25">
      <c r="B40" s="192"/>
      <c r="C40" s="65"/>
      <c r="D40" s="65"/>
      <c r="E40" s="163"/>
      <c r="F40" s="163"/>
      <c r="G40" s="92"/>
      <c r="H40" s="150"/>
      <c r="I40" s="150"/>
      <c r="J40" s="217"/>
      <c r="K40" s="217"/>
      <c r="L40" s="215"/>
    </row>
    <row r="41" spans="2:13" x14ac:dyDescent="0.25">
      <c r="B41" s="192"/>
      <c r="C41" s="65"/>
      <c r="D41" s="65"/>
      <c r="E41" s="163"/>
      <c r="F41" s="163"/>
      <c r="G41" s="92"/>
      <c r="H41" s="463" t="s">
        <v>53</v>
      </c>
      <c r="I41" s="463"/>
      <c r="J41" s="133">
        <f>SUM(J43:J47)</f>
        <v>756580829.450001</v>
      </c>
      <c r="K41" s="133">
        <f>SUM(K43:K47)</f>
        <v>-408104249.05000019</v>
      </c>
      <c r="L41" s="215"/>
      <c r="M41" s="66"/>
    </row>
    <row r="42" spans="2:13" x14ac:dyDescent="0.25">
      <c r="B42" s="192"/>
      <c r="C42" s="65"/>
      <c r="D42" s="65"/>
      <c r="E42" s="163"/>
      <c r="F42" s="163"/>
      <c r="G42" s="92"/>
      <c r="H42" s="150"/>
      <c r="I42" s="150"/>
      <c r="J42" s="217"/>
      <c r="K42" s="217"/>
      <c r="L42" s="215"/>
      <c r="M42" s="219"/>
    </row>
    <row r="43" spans="2:13" x14ac:dyDescent="0.25">
      <c r="B43" s="192"/>
      <c r="C43" s="65"/>
      <c r="D43" s="65"/>
      <c r="E43" s="163"/>
      <c r="F43" s="163"/>
      <c r="G43" s="92"/>
      <c r="H43" s="462" t="s">
        <v>54</v>
      </c>
      <c r="I43" s="462"/>
      <c r="J43" s="218">
        <v>109759665.46000099</v>
      </c>
      <c r="K43" s="218">
        <v>0</v>
      </c>
      <c r="L43" s="215"/>
      <c r="M43" s="66"/>
    </row>
    <row r="44" spans="2:13" x14ac:dyDescent="0.25">
      <c r="B44" s="192"/>
      <c r="C44" s="65"/>
      <c r="D44" s="65"/>
      <c r="E44" s="163"/>
      <c r="F44" s="163"/>
      <c r="G44" s="92"/>
      <c r="H44" s="462" t="s">
        <v>55</v>
      </c>
      <c r="I44" s="462"/>
      <c r="J44" s="218">
        <v>0</v>
      </c>
      <c r="K44" s="218">
        <v>-408104249.05000019</v>
      </c>
      <c r="L44" s="215"/>
      <c r="M44" s="66"/>
    </row>
    <row r="45" spans="2:13" x14ac:dyDescent="0.25">
      <c r="B45" s="192"/>
      <c r="C45" s="65"/>
      <c r="D45" s="65"/>
      <c r="E45" s="163"/>
      <c r="F45" s="163"/>
      <c r="G45" s="92"/>
      <c r="H45" s="462" t="s">
        <v>56</v>
      </c>
      <c r="I45" s="462"/>
      <c r="J45" s="218">
        <v>0</v>
      </c>
      <c r="K45" s="218">
        <v>0</v>
      </c>
      <c r="L45" s="215"/>
      <c r="M45" s="66"/>
    </row>
    <row r="46" spans="2:13" x14ac:dyDescent="0.25">
      <c r="B46" s="192"/>
      <c r="C46" s="65"/>
      <c r="D46" s="65"/>
      <c r="E46" s="163"/>
      <c r="F46" s="163"/>
      <c r="G46" s="92"/>
      <c r="H46" s="462" t="s">
        <v>57</v>
      </c>
      <c r="I46" s="462"/>
      <c r="J46" s="218">
        <v>0</v>
      </c>
      <c r="K46" s="218">
        <v>0</v>
      </c>
      <c r="L46" s="215"/>
      <c r="M46" s="66"/>
    </row>
    <row r="47" spans="2:13" x14ac:dyDescent="0.25">
      <c r="B47" s="191"/>
      <c r="C47" s="65"/>
      <c r="D47" s="65"/>
      <c r="E47" s="163"/>
      <c r="F47" s="163"/>
      <c r="G47" s="92"/>
      <c r="H47" s="462" t="s">
        <v>58</v>
      </c>
      <c r="I47" s="462"/>
      <c r="J47" s="218">
        <v>646821163.99000001</v>
      </c>
      <c r="K47" s="218">
        <v>0</v>
      </c>
      <c r="L47" s="215"/>
      <c r="M47" s="92"/>
    </row>
    <row r="48" spans="2:13" x14ac:dyDescent="0.25">
      <c r="B48" s="192"/>
      <c r="C48" s="65"/>
      <c r="D48" s="65"/>
      <c r="E48" s="163"/>
      <c r="F48" s="163"/>
      <c r="G48" s="92"/>
      <c r="H48" s="150"/>
      <c r="I48" s="150"/>
      <c r="J48" s="217"/>
      <c r="K48" s="217"/>
      <c r="L48" s="215"/>
    </row>
    <row r="49" spans="2:13" x14ac:dyDescent="0.25">
      <c r="B49" s="191"/>
      <c r="C49" s="65"/>
      <c r="D49" s="65"/>
      <c r="E49" s="65"/>
      <c r="F49" s="65"/>
      <c r="G49" s="66"/>
      <c r="H49" s="463" t="s">
        <v>203</v>
      </c>
      <c r="I49" s="463"/>
      <c r="J49" s="133">
        <v>0</v>
      </c>
      <c r="K49" s="133">
        <v>0</v>
      </c>
      <c r="L49" s="215"/>
      <c r="M49" s="66"/>
    </row>
    <row r="50" spans="2:13" ht="6.75" customHeight="1" x14ac:dyDescent="0.25">
      <c r="B50" s="192"/>
      <c r="C50" s="65"/>
      <c r="D50" s="65"/>
      <c r="E50" s="65"/>
      <c r="F50" s="65"/>
      <c r="G50" s="209"/>
      <c r="H50" s="150"/>
      <c r="I50" s="150"/>
      <c r="J50" s="217"/>
      <c r="K50" s="217"/>
      <c r="L50" s="215"/>
    </row>
    <row r="51" spans="2:13" x14ac:dyDescent="0.25">
      <c r="B51" s="192"/>
      <c r="C51" s="65"/>
      <c r="D51" s="65"/>
      <c r="E51" s="65"/>
      <c r="F51" s="65"/>
      <c r="G51" s="66"/>
      <c r="H51" s="462" t="s">
        <v>60</v>
      </c>
      <c r="I51" s="462"/>
      <c r="J51" s="218">
        <v>0</v>
      </c>
      <c r="K51" s="218">
        <v>0</v>
      </c>
      <c r="L51" s="215"/>
      <c r="M51" s="66"/>
    </row>
    <row r="52" spans="2:13" x14ac:dyDescent="0.25">
      <c r="B52" s="192"/>
      <c r="C52" s="65"/>
      <c r="D52" s="65"/>
      <c r="E52" s="65"/>
      <c r="F52" s="65"/>
      <c r="G52" s="66"/>
      <c r="H52" s="462" t="s">
        <v>61</v>
      </c>
      <c r="I52" s="462"/>
      <c r="J52" s="218">
        <v>0</v>
      </c>
      <c r="K52" s="218">
        <v>0</v>
      </c>
      <c r="L52" s="215"/>
      <c r="M52" s="66"/>
    </row>
    <row r="53" spans="2:13" x14ac:dyDescent="0.25">
      <c r="B53" s="196"/>
      <c r="C53" s="197"/>
      <c r="D53" s="222"/>
      <c r="E53" s="223"/>
      <c r="F53" s="224"/>
      <c r="G53" s="224"/>
      <c r="H53" s="197"/>
      <c r="I53" s="225"/>
      <c r="J53" s="223"/>
      <c r="K53" s="224"/>
      <c r="L53" s="226"/>
      <c r="M53" s="214"/>
    </row>
    <row r="54" spans="2:13" x14ac:dyDescent="0.25">
      <c r="C54" s="478" t="s">
        <v>64</v>
      </c>
      <c r="D54" s="478"/>
      <c r="E54" s="478"/>
      <c r="F54" s="478"/>
      <c r="G54" s="478"/>
      <c r="H54" s="478"/>
      <c r="I54" s="478"/>
      <c r="J54" s="478"/>
      <c r="K54" s="478"/>
    </row>
    <row r="55" spans="2:13" x14ac:dyDescent="0.25">
      <c r="C55" s="100"/>
      <c r="D55" s="101"/>
      <c r="E55" s="102"/>
      <c r="F55" s="102"/>
      <c r="H55" s="103"/>
      <c r="I55" s="227"/>
      <c r="J55" s="102"/>
      <c r="K55" s="102"/>
    </row>
    <row r="56" spans="2:13" x14ac:dyDescent="0.25">
      <c r="C56" s="100"/>
      <c r="D56" s="101" t="s">
        <v>204</v>
      </c>
      <c r="E56" s="102"/>
      <c r="F56" s="102"/>
      <c r="H56" s="103" t="s">
        <v>205</v>
      </c>
      <c r="I56" s="227"/>
      <c r="J56" s="102"/>
      <c r="K56" s="102"/>
    </row>
    <row r="57" spans="2:13" x14ac:dyDescent="0.25">
      <c r="C57" s="100"/>
      <c r="D57" s="442" t="s">
        <v>67</v>
      </c>
      <c r="E57" s="442"/>
      <c r="F57" s="59"/>
      <c r="G57" s="59"/>
      <c r="H57" s="443" t="s">
        <v>68</v>
      </c>
      <c r="I57" s="443"/>
      <c r="J57" s="444" t="s">
        <v>69</v>
      </c>
      <c r="K57" s="444"/>
      <c r="L57" s="1"/>
    </row>
    <row r="58" spans="2:13" x14ac:dyDescent="0.25">
      <c r="C58" s="228"/>
      <c r="D58" s="438" t="s">
        <v>70</v>
      </c>
      <c r="E58" s="438"/>
      <c r="F58" s="64"/>
      <c r="G58" s="64"/>
      <c r="H58" s="439" t="s">
        <v>71</v>
      </c>
      <c r="I58" s="439"/>
      <c r="J58" s="438" t="s">
        <v>72</v>
      </c>
      <c r="K58" s="438"/>
      <c r="L58" s="1"/>
    </row>
    <row r="59" spans="2:13" x14ac:dyDescent="0.25">
      <c r="C59" s="229"/>
      <c r="D59" s="438"/>
      <c r="E59" s="438"/>
      <c r="F59" s="230"/>
      <c r="G59" s="230"/>
      <c r="H59" s="438"/>
      <c r="I59" s="438"/>
      <c r="J59" s="105"/>
      <c r="K59" s="102"/>
    </row>
    <row r="60" spans="2:13" x14ac:dyDescent="0.25">
      <c r="B60" s="231"/>
      <c r="G60" s="66"/>
    </row>
    <row r="61" spans="2:13" x14ac:dyDescent="0.25"/>
    <row r="62" spans="2:13" x14ac:dyDescent="0.25"/>
    <row r="63" spans="2:13" x14ac:dyDescent="0.25"/>
    <row r="64" spans="2:13" x14ac:dyDescent="0.25"/>
    <row r="65" x14ac:dyDescent="0.25"/>
    <row r="66" x14ac:dyDescent="0.25"/>
    <row r="67" x14ac:dyDescent="0.25"/>
    <row r="68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66">
    <mergeCell ref="C10:D10"/>
    <mergeCell ref="H10:I10"/>
    <mergeCell ref="D3:J3"/>
    <mergeCell ref="D4:J4"/>
    <mergeCell ref="D5:J5"/>
    <mergeCell ref="D6:J6"/>
    <mergeCell ref="D7:J7"/>
    <mergeCell ref="C11:D11"/>
    <mergeCell ref="H11:I11"/>
    <mergeCell ref="C13:D13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5:D25"/>
    <mergeCell ref="C26:D26"/>
    <mergeCell ref="H26:I26"/>
    <mergeCell ref="C33:D33"/>
    <mergeCell ref="H33:I33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51:I51"/>
    <mergeCell ref="H35:I35"/>
    <mergeCell ref="H37:I37"/>
    <mergeCell ref="H38:I38"/>
    <mergeCell ref="H39:I39"/>
    <mergeCell ref="H41:I41"/>
    <mergeCell ref="H43:I43"/>
    <mergeCell ref="H44:I44"/>
    <mergeCell ref="H45:I45"/>
    <mergeCell ref="H46:I46"/>
    <mergeCell ref="H47:I47"/>
    <mergeCell ref="H49:I49"/>
    <mergeCell ref="D59:E59"/>
    <mergeCell ref="H59:I59"/>
    <mergeCell ref="H52:I52"/>
    <mergeCell ref="C54:K54"/>
    <mergeCell ref="D57:E57"/>
    <mergeCell ref="H57:I57"/>
    <mergeCell ref="J57:K57"/>
    <mergeCell ref="D58:E58"/>
    <mergeCell ref="H58:I58"/>
    <mergeCell ref="J58:K58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13" workbookViewId="0">
      <selection activeCell="L57" sqref="L57"/>
    </sheetView>
  </sheetViews>
  <sheetFormatPr baseColWidth="10" defaultColWidth="0" defaultRowHeight="12" customHeight="1" zeroHeight="1" x14ac:dyDescent="0.2"/>
  <cols>
    <col min="1" max="1" width="3.42578125" style="104" customWidth="1"/>
    <col min="2" max="3" width="3.7109375" style="104" customWidth="1"/>
    <col min="4" max="4" width="24.140625" style="104" customWidth="1"/>
    <col min="5" max="5" width="22.85546875" style="104" customWidth="1"/>
    <col min="6" max="6" width="14.140625" style="104" customWidth="1"/>
    <col min="7" max="7" width="15.28515625" style="66" customWidth="1"/>
    <col min="8" max="8" width="15.42578125" style="66" customWidth="1"/>
    <col min="9" max="9" width="9.7109375" style="104" customWidth="1"/>
    <col min="10" max="11" width="3.7109375" style="69" customWidth="1"/>
    <col min="12" max="13" width="18.7109375" style="69" customWidth="1"/>
    <col min="14" max="14" width="14.7109375" style="69" customWidth="1"/>
    <col min="15" max="15" width="13.85546875" style="69" customWidth="1"/>
    <col min="16" max="16" width="13.7109375" style="69" customWidth="1"/>
    <col min="17" max="17" width="1.85546875" style="69" customWidth="1"/>
    <col min="18" max="18" width="3" style="69" customWidth="1"/>
    <col min="19" max="16384" width="0" style="69" hidden="1"/>
  </cols>
  <sheetData>
    <row r="1" spans="1:17" x14ac:dyDescent="0.2"/>
    <row r="2" spans="1:17" s="65" customFormat="1" ht="15" x14ac:dyDescent="0.25">
      <c r="B2" s="172"/>
      <c r="C2" s="172"/>
      <c r="D2" s="172"/>
      <c r="E2" s="496" t="s">
        <v>0</v>
      </c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172"/>
      <c r="Q2" s="172"/>
    </row>
    <row r="3" spans="1:17" ht="15" x14ac:dyDescent="0.25">
      <c r="B3" s="172"/>
      <c r="C3" s="172"/>
      <c r="D3" s="172"/>
      <c r="E3" s="496" t="s">
        <v>206</v>
      </c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172"/>
      <c r="Q3" s="172"/>
    </row>
    <row r="4" spans="1:17" ht="15" x14ac:dyDescent="0.25">
      <c r="B4" s="172"/>
      <c r="C4" s="172"/>
      <c r="D4" s="172"/>
      <c r="E4" s="496" t="s">
        <v>207</v>
      </c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172"/>
      <c r="Q4" s="172"/>
    </row>
    <row r="5" spans="1:17" ht="15" x14ac:dyDescent="0.25">
      <c r="B5" s="172"/>
      <c r="C5" s="172"/>
      <c r="D5" s="172"/>
      <c r="E5" s="496" t="s">
        <v>3</v>
      </c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172"/>
      <c r="Q5" s="172"/>
    </row>
    <row r="6" spans="1:17" ht="15" x14ac:dyDescent="0.25">
      <c r="C6" s="210"/>
      <c r="D6" s="232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4"/>
      <c r="P6" s="65"/>
      <c r="Q6" s="65"/>
    </row>
    <row r="7" spans="1:17" x14ac:dyDescent="0.2">
      <c r="A7" s="70"/>
      <c r="B7" s="464"/>
      <c r="C7" s="464"/>
      <c r="D7" s="464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72"/>
      <c r="Q7" s="65"/>
    </row>
    <row r="8" spans="1:17" s="65" customFormat="1" x14ac:dyDescent="0.2">
      <c r="A8" s="104"/>
      <c r="B8" s="210"/>
      <c r="C8" s="210"/>
      <c r="D8" s="232"/>
      <c r="E8" s="210"/>
      <c r="F8" s="210"/>
      <c r="G8" s="235"/>
      <c r="H8" s="235"/>
      <c r="I8" s="232"/>
    </row>
    <row r="9" spans="1:17" s="65" customFormat="1" x14ac:dyDescent="0.2">
      <c r="A9" s="104"/>
      <c r="B9" s="104"/>
      <c r="C9" s="236"/>
      <c r="D9" s="232"/>
      <c r="E9" s="236"/>
      <c r="F9" s="236"/>
      <c r="G9" s="237"/>
      <c r="H9" s="237"/>
      <c r="I9" s="232"/>
    </row>
    <row r="10" spans="1:17" s="65" customFormat="1" x14ac:dyDescent="0.2">
      <c r="A10" s="238"/>
      <c r="B10" s="493" t="s">
        <v>75</v>
      </c>
      <c r="C10" s="494"/>
      <c r="D10" s="494"/>
      <c r="E10" s="494"/>
      <c r="F10" s="183"/>
      <c r="G10" s="182">
        <v>2017</v>
      </c>
      <c r="H10" s="182">
        <v>2016</v>
      </c>
      <c r="I10" s="239"/>
      <c r="J10" s="494" t="s">
        <v>75</v>
      </c>
      <c r="K10" s="494"/>
      <c r="L10" s="494"/>
      <c r="M10" s="494"/>
      <c r="N10" s="183"/>
      <c r="O10" s="182">
        <v>2017</v>
      </c>
      <c r="P10" s="182">
        <v>2016</v>
      </c>
      <c r="Q10" s="240"/>
    </row>
    <row r="11" spans="1:17" s="65" customFormat="1" x14ac:dyDescent="0.2">
      <c r="A11" s="104"/>
      <c r="B11" s="185"/>
      <c r="C11" s="104"/>
      <c r="D11" s="186"/>
      <c r="E11" s="186"/>
      <c r="F11" s="186"/>
      <c r="G11" s="241"/>
      <c r="H11" s="241"/>
      <c r="I11" s="104"/>
      <c r="Q11" s="187"/>
    </row>
    <row r="12" spans="1:17" s="65" customFormat="1" x14ac:dyDescent="0.2">
      <c r="A12" s="66"/>
      <c r="B12" s="91"/>
      <c r="C12" s="212"/>
      <c r="D12" s="212"/>
      <c r="E12" s="212"/>
      <c r="F12" s="212"/>
      <c r="G12" s="241"/>
      <c r="H12" s="241"/>
      <c r="I12" s="66"/>
      <c r="Q12" s="187"/>
    </row>
    <row r="13" spans="1:17" x14ac:dyDescent="0.2">
      <c r="A13" s="66"/>
      <c r="B13" s="495" t="s">
        <v>208</v>
      </c>
      <c r="C13" s="492"/>
      <c r="D13" s="492"/>
      <c r="E13" s="492"/>
      <c r="F13" s="492"/>
      <c r="G13" s="241"/>
      <c r="H13" s="241"/>
      <c r="I13" s="66"/>
      <c r="J13" s="492" t="s">
        <v>209</v>
      </c>
      <c r="K13" s="492"/>
      <c r="L13" s="492"/>
      <c r="M13" s="492"/>
      <c r="N13" s="492"/>
      <c r="O13" s="242"/>
      <c r="P13" s="242"/>
      <c r="Q13" s="187"/>
    </row>
    <row r="14" spans="1:17" x14ac:dyDescent="0.2">
      <c r="A14" s="66"/>
      <c r="B14" s="91"/>
      <c r="C14" s="212"/>
      <c r="D14" s="66"/>
      <c r="E14" s="212"/>
      <c r="F14" s="212"/>
      <c r="G14" s="241"/>
      <c r="H14" s="241"/>
      <c r="I14" s="66"/>
      <c r="J14" s="66"/>
      <c r="K14" s="212"/>
      <c r="L14" s="212"/>
      <c r="M14" s="212"/>
      <c r="N14" s="212"/>
      <c r="O14" s="242"/>
      <c r="P14" s="242"/>
      <c r="Q14" s="187"/>
    </row>
    <row r="15" spans="1:17" x14ac:dyDescent="0.2">
      <c r="A15" s="66"/>
      <c r="B15" s="91"/>
      <c r="C15" s="492" t="s">
        <v>201</v>
      </c>
      <c r="D15" s="492"/>
      <c r="E15" s="492"/>
      <c r="F15" s="492"/>
      <c r="G15" s="243">
        <f>SUM(G16:G26)</f>
        <v>1760908958.7300003</v>
      </c>
      <c r="H15" s="243">
        <f>SUM(H16:H26)</f>
        <v>1462703225.45</v>
      </c>
      <c r="I15" s="66"/>
      <c r="J15" s="66"/>
      <c r="K15" s="492" t="s">
        <v>201</v>
      </c>
      <c r="L15" s="492"/>
      <c r="M15" s="492"/>
      <c r="N15" s="492"/>
      <c r="O15" s="244">
        <f>SUM(O16:O18)</f>
        <v>41058282.920000009</v>
      </c>
      <c r="P15" s="244">
        <f>SUM(P16:P18)</f>
        <v>674375292.31999898</v>
      </c>
      <c r="Q15" s="187"/>
    </row>
    <row r="16" spans="1:17" x14ac:dyDescent="0.2">
      <c r="A16" s="66"/>
      <c r="B16" s="91"/>
      <c r="C16" s="212"/>
      <c r="D16" s="490" t="s">
        <v>147</v>
      </c>
      <c r="E16" s="490"/>
      <c r="F16" s="490"/>
      <c r="G16" s="245">
        <v>468053200.91000003</v>
      </c>
      <c r="H16" s="246">
        <v>358184744.75</v>
      </c>
      <c r="I16" s="66"/>
      <c r="J16" s="66"/>
      <c r="K16" s="65"/>
      <c r="L16" s="491" t="s">
        <v>33</v>
      </c>
      <c r="M16" s="491"/>
      <c r="N16" s="491"/>
      <c r="O16" s="246">
        <v>0</v>
      </c>
      <c r="P16" s="246">
        <v>620614108.80999899</v>
      </c>
      <c r="Q16" s="187"/>
    </row>
    <row r="17" spans="1:17" x14ac:dyDescent="0.2">
      <c r="A17" s="66"/>
      <c r="B17" s="91"/>
      <c r="C17" s="212"/>
      <c r="D17" s="490" t="s">
        <v>210</v>
      </c>
      <c r="E17" s="490"/>
      <c r="F17" s="490"/>
      <c r="G17" s="246">
        <v>0</v>
      </c>
      <c r="H17" s="246">
        <v>0</v>
      </c>
      <c r="I17" s="66"/>
      <c r="J17" s="66"/>
      <c r="K17" s="65"/>
      <c r="L17" s="491" t="s">
        <v>35</v>
      </c>
      <c r="M17" s="491"/>
      <c r="N17" s="491"/>
      <c r="O17" s="246">
        <v>0</v>
      </c>
      <c r="P17" s="246">
        <v>0</v>
      </c>
      <c r="Q17" s="187"/>
    </row>
    <row r="18" spans="1:17" x14ac:dyDescent="0.2">
      <c r="A18" s="66"/>
      <c r="B18" s="91"/>
      <c r="C18" s="247"/>
      <c r="D18" s="490" t="s">
        <v>211</v>
      </c>
      <c r="E18" s="490"/>
      <c r="F18" s="490"/>
      <c r="G18" s="246">
        <v>78270</v>
      </c>
      <c r="H18" s="246">
        <v>600000</v>
      </c>
      <c r="I18" s="66"/>
      <c r="J18" s="66"/>
      <c r="K18" s="241"/>
      <c r="L18" s="491" t="s">
        <v>212</v>
      </c>
      <c r="M18" s="491"/>
      <c r="N18" s="491"/>
      <c r="O18" s="248">
        <v>41058282.920000009</v>
      </c>
      <c r="P18" s="246">
        <v>53761183.510000005</v>
      </c>
      <c r="Q18" s="187"/>
    </row>
    <row r="19" spans="1:17" x14ac:dyDescent="0.2">
      <c r="A19" s="66"/>
      <c r="B19" s="91"/>
      <c r="C19" s="247"/>
      <c r="D19" s="490" t="s">
        <v>153</v>
      </c>
      <c r="E19" s="490"/>
      <c r="F19" s="490"/>
      <c r="G19" s="245">
        <v>105326683.23</v>
      </c>
      <c r="H19" s="246">
        <v>74243555.299999997</v>
      </c>
      <c r="I19" s="66"/>
      <c r="J19" s="66"/>
      <c r="K19" s="241"/>
      <c r="L19" s="65"/>
      <c r="M19" s="65"/>
      <c r="N19" s="65"/>
      <c r="O19" s="163"/>
      <c r="P19" s="163"/>
      <c r="Q19" s="187"/>
    </row>
    <row r="20" spans="1:17" x14ac:dyDescent="0.2">
      <c r="A20" s="66"/>
      <c r="B20" s="91"/>
      <c r="C20" s="247"/>
      <c r="D20" s="490" t="s">
        <v>154</v>
      </c>
      <c r="E20" s="490"/>
      <c r="F20" s="490"/>
      <c r="G20" s="246">
        <v>3720002.48</v>
      </c>
      <c r="H20" s="246">
        <v>3234717.56</v>
      </c>
      <c r="I20" s="66"/>
      <c r="J20" s="66"/>
      <c r="K20" s="492" t="s">
        <v>202</v>
      </c>
      <c r="L20" s="492"/>
      <c r="M20" s="492"/>
      <c r="N20" s="492"/>
      <c r="O20" s="243">
        <f>SUM(O21:O23)</f>
        <v>398115951.77999955</v>
      </c>
      <c r="P20" s="243">
        <f>SUM(P21:P23)</f>
        <v>780603075.39999998</v>
      </c>
      <c r="Q20" s="187"/>
    </row>
    <row r="21" spans="1:17" x14ac:dyDescent="0.2">
      <c r="A21" s="66"/>
      <c r="B21" s="91"/>
      <c r="C21" s="247"/>
      <c r="D21" s="490" t="s">
        <v>156</v>
      </c>
      <c r="E21" s="490"/>
      <c r="F21" s="490"/>
      <c r="G21" s="248">
        <v>79774520.700000003</v>
      </c>
      <c r="H21" s="246">
        <v>71031397.599999994</v>
      </c>
      <c r="I21" s="66"/>
      <c r="J21" s="66"/>
      <c r="K21" s="241"/>
      <c r="L21" s="491" t="s">
        <v>33</v>
      </c>
      <c r="M21" s="491"/>
      <c r="N21" s="491"/>
      <c r="O21" s="246">
        <v>187210850.72999954</v>
      </c>
      <c r="P21" s="246">
        <v>16719240.9</v>
      </c>
      <c r="Q21" s="187"/>
    </row>
    <row r="22" spans="1:17" x14ac:dyDescent="0.2">
      <c r="A22" s="66"/>
      <c r="B22" s="91"/>
      <c r="C22" s="247"/>
      <c r="D22" s="490" t="s">
        <v>158</v>
      </c>
      <c r="E22" s="490"/>
      <c r="F22" s="490"/>
      <c r="G22" s="246">
        <v>0</v>
      </c>
      <c r="H22" s="246">
        <v>0</v>
      </c>
      <c r="I22" s="66"/>
      <c r="J22" s="66"/>
      <c r="K22" s="212"/>
      <c r="L22" s="491" t="s">
        <v>35</v>
      </c>
      <c r="M22" s="491"/>
      <c r="N22" s="491"/>
      <c r="O22" s="246">
        <v>88389006.800000012</v>
      </c>
      <c r="P22" s="246">
        <v>0</v>
      </c>
      <c r="Q22" s="187"/>
    </row>
    <row r="23" spans="1:17" x14ac:dyDescent="0.2">
      <c r="A23" s="66"/>
      <c r="B23" s="91"/>
      <c r="C23" s="247"/>
      <c r="D23" s="490" t="s">
        <v>160</v>
      </c>
      <c r="E23" s="490"/>
      <c r="F23" s="490"/>
      <c r="G23" s="246">
        <v>0</v>
      </c>
      <c r="H23" s="246">
        <v>0</v>
      </c>
      <c r="I23" s="66"/>
      <c r="J23" s="66"/>
      <c r="K23" s="65"/>
      <c r="L23" s="491" t="s">
        <v>213</v>
      </c>
      <c r="M23" s="491"/>
      <c r="N23" s="491"/>
      <c r="O23" s="246">
        <v>122516094.25</v>
      </c>
      <c r="P23" s="246">
        <v>763883834.5</v>
      </c>
      <c r="Q23" s="187"/>
    </row>
    <row r="24" spans="1:17" x14ac:dyDescent="0.2">
      <c r="A24" s="66"/>
      <c r="B24" s="91"/>
      <c r="C24" s="212"/>
      <c r="D24" s="490" t="s">
        <v>165</v>
      </c>
      <c r="E24" s="490"/>
      <c r="F24" s="490"/>
      <c r="G24" s="246">
        <v>867297596</v>
      </c>
      <c r="H24" s="246">
        <v>808756998.5</v>
      </c>
      <c r="I24" s="66"/>
      <c r="J24" s="66"/>
      <c r="K24" s="492" t="s">
        <v>214</v>
      </c>
      <c r="L24" s="492"/>
      <c r="M24" s="492"/>
      <c r="N24" s="492"/>
      <c r="O24" s="243">
        <f>O15-O20</f>
        <v>-357057668.85999954</v>
      </c>
      <c r="P24" s="243">
        <f>P15-P20</f>
        <v>-106227783.080001</v>
      </c>
      <c r="Q24" s="187"/>
    </row>
    <row r="25" spans="1:17" x14ac:dyDescent="0.2">
      <c r="A25" s="66"/>
      <c r="B25" s="91"/>
      <c r="C25" s="247"/>
      <c r="D25" s="490" t="s">
        <v>215</v>
      </c>
      <c r="E25" s="490"/>
      <c r="F25" s="490"/>
      <c r="G25" s="246">
        <v>215517853.69999999</v>
      </c>
      <c r="H25" s="246">
        <v>136932959.78</v>
      </c>
      <c r="I25" s="66"/>
      <c r="J25" s="66"/>
      <c r="Q25" s="187"/>
    </row>
    <row r="26" spans="1:17" x14ac:dyDescent="0.2">
      <c r="A26" s="66"/>
      <c r="B26" s="91"/>
      <c r="C26" s="212"/>
      <c r="D26" s="490" t="s">
        <v>216</v>
      </c>
      <c r="E26" s="490"/>
      <c r="F26" s="98"/>
      <c r="G26" s="248">
        <v>21140831.710000001</v>
      </c>
      <c r="H26" s="246">
        <v>9718851.9600000009</v>
      </c>
      <c r="I26" s="66"/>
      <c r="J26" s="66"/>
      <c r="K26" s="65"/>
      <c r="L26" s="65"/>
      <c r="M26" s="65"/>
      <c r="N26" s="65"/>
      <c r="O26" s="163"/>
      <c r="P26" s="163"/>
      <c r="Q26" s="187"/>
    </row>
    <row r="27" spans="1:17" x14ac:dyDescent="0.2">
      <c r="A27" s="66"/>
      <c r="B27" s="91"/>
      <c r="C27" s="212"/>
      <c r="D27" s="66"/>
      <c r="E27" s="212"/>
      <c r="F27" s="212"/>
      <c r="G27" s="241"/>
      <c r="H27" s="241"/>
      <c r="I27" s="66"/>
      <c r="J27" s="65"/>
      <c r="K27" s="65"/>
      <c r="L27" s="65"/>
      <c r="M27" s="65"/>
      <c r="N27" s="65"/>
      <c r="O27" s="163"/>
      <c r="P27" s="163"/>
      <c r="Q27" s="187"/>
    </row>
    <row r="28" spans="1:17" x14ac:dyDescent="0.2">
      <c r="A28" s="66"/>
      <c r="B28" s="91"/>
      <c r="C28" s="492" t="s">
        <v>202</v>
      </c>
      <c r="D28" s="492"/>
      <c r="E28" s="492"/>
      <c r="F28" s="492"/>
      <c r="G28" s="243">
        <f>SUM(G29:G44)</f>
        <v>1255441345.9299998</v>
      </c>
      <c r="H28" s="243">
        <f>SUM(H29:H44)</f>
        <v>1065661629.8999999</v>
      </c>
      <c r="I28" s="66"/>
      <c r="J28" s="492" t="s">
        <v>217</v>
      </c>
      <c r="K28" s="492"/>
      <c r="L28" s="492"/>
      <c r="M28" s="492"/>
      <c r="N28" s="492"/>
      <c r="O28" s="249"/>
      <c r="P28" s="249"/>
      <c r="Q28" s="187"/>
    </row>
    <row r="29" spans="1:17" x14ac:dyDescent="0.2">
      <c r="A29" s="66"/>
      <c r="B29" s="91"/>
      <c r="C29" s="250"/>
      <c r="D29" s="490" t="s">
        <v>218</v>
      </c>
      <c r="E29" s="490"/>
      <c r="F29" s="490"/>
      <c r="G29" s="246">
        <v>612757813.17999995</v>
      </c>
      <c r="H29" s="246">
        <v>564915817.28999996</v>
      </c>
      <c r="I29" s="66"/>
      <c r="J29" s="66"/>
      <c r="K29" s="212"/>
      <c r="L29" s="212"/>
      <c r="M29" s="212"/>
      <c r="N29" s="212"/>
      <c r="O29" s="249"/>
      <c r="P29" s="249"/>
      <c r="Q29" s="187"/>
    </row>
    <row r="30" spans="1:17" x14ac:dyDescent="0.2">
      <c r="A30" s="66"/>
      <c r="B30" s="91"/>
      <c r="C30" s="250"/>
      <c r="D30" s="490" t="s">
        <v>150</v>
      </c>
      <c r="E30" s="490"/>
      <c r="F30" s="490"/>
      <c r="G30" s="246">
        <v>159164233.71000001</v>
      </c>
      <c r="H30" s="246">
        <v>116422369.85000001</v>
      </c>
      <c r="I30" s="66"/>
      <c r="J30" s="65"/>
      <c r="K30" s="492" t="s">
        <v>201</v>
      </c>
      <c r="L30" s="492"/>
      <c r="M30" s="492"/>
      <c r="N30" s="492"/>
      <c r="O30" s="243">
        <f>O31+O34+O35</f>
        <v>0</v>
      </c>
      <c r="P30" s="243">
        <f>P31+P34+P35</f>
        <v>0</v>
      </c>
      <c r="Q30" s="187"/>
    </row>
    <row r="31" spans="1:17" x14ac:dyDescent="0.2">
      <c r="A31" s="66"/>
      <c r="B31" s="91"/>
      <c r="C31" s="250"/>
      <c r="D31" s="490" t="s">
        <v>152</v>
      </c>
      <c r="E31" s="490"/>
      <c r="F31" s="490"/>
      <c r="G31" s="248">
        <v>402637997</v>
      </c>
      <c r="H31" s="246">
        <v>321369316.46999997</v>
      </c>
      <c r="I31" s="66"/>
      <c r="J31" s="66"/>
      <c r="K31" s="65"/>
      <c r="L31" s="491" t="s">
        <v>219</v>
      </c>
      <c r="M31" s="491"/>
      <c r="N31" s="491"/>
      <c r="O31" s="246">
        <v>0</v>
      </c>
      <c r="P31" s="246">
        <f>+P32+P33+P34</f>
        <v>0</v>
      </c>
      <c r="Q31" s="187"/>
    </row>
    <row r="32" spans="1:17" x14ac:dyDescent="0.2">
      <c r="A32" s="66"/>
      <c r="B32" s="91"/>
      <c r="C32" s="212"/>
      <c r="D32" s="490" t="s">
        <v>157</v>
      </c>
      <c r="E32" s="490"/>
      <c r="F32" s="490"/>
      <c r="G32" s="246">
        <v>0</v>
      </c>
      <c r="H32" s="246">
        <v>0</v>
      </c>
      <c r="I32" s="66"/>
      <c r="J32" s="66"/>
      <c r="K32" s="250"/>
      <c r="L32" s="491" t="s">
        <v>220</v>
      </c>
      <c r="M32" s="491"/>
      <c r="N32" s="491"/>
      <c r="O32" s="246">
        <v>0</v>
      </c>
      <c r="P32" s="246">
        <v>0</v>
      </c>
      <c r="Q32" s="187"/>
    </row>
    <row r="33" spans="1:17" x14ac:dyDescent="0.2">
      <c r="A33" s="66"/>
      <c r="B33" s="91"/>
      <c r="C33" s="250"/>
      <c r="D33" s="490" t="s">
        <v>221</v>
      </c>
      <c r="E33" s="490"/>
      <c r="F33" s="490"/>
      <c r="G33" s="246">
        <v>0</v>
      </c>
      <c r="H33" s="246">
        <v>0</v>
      </c>
      <c r="I33" s="66"/>
      <c r="J33" s="66"/>
      <c r="K33" s="250"/>
      <c r="L33" s="491" t="s">
        <v>222</v>
      </c>
      <c r="M33" s="491"/>
      <c r="N33" s="491"/>
      <c r="O33" s="246">
        <v>0</v>
      </c>
      <c r="P33" s="246">
        <v>0</v>
      </c>
      <c r="Q33" s="187"/>
    </row>
    <row r="34" spans="1:17" x14ac:dyDescent="0.2">
      <c r="A34" s="66"/>
      <c r="B34" s="91"/>
      <c r="C34" s="250"/>
      <c r="D34" s="490" t="s">
        <v>223</v>
      </c>
      <c r="E34" s="490"/>
      <c r="F34" s="490"/>
      <c r="G34" s="246">
        <v>0</v>
      </c>
      <c r="H34" s="246">
        <v>0</v>
      </c>
      <c r="I34" s="66"/>
      <c r="J34" s="66"/>
      <c r="K34" s="250"/>
      <c r="L34" s="491" t="s">
        <v>224</v>
      </c>
      <c r="M34" s="491"/>
      <c r="N34" s="491"/>
      <c r="O34" s="246">
        <v>0</v>
      </c>
      <c r="P34" s="246">
        <v>0</v>
      </c>
      <c r="Q34" s="187"/>
    </row>
    <row r="35" spans="1:17" x14ac:dyDescent="0.2">
      <c r="A35" s="66"/>
      <c r="B35" s="91"/>
      <c r="C35" s="250"/>
      <c r="D35" s="490" t="s">
        <v>162</v>
      </c>
      <c r="E35" s="490"/>
      <c r="F35" s="490"/>
      <c r="G35" s="248">
        <v>69483950.5</v>
      </c>
      <c r="H35" s="246">
        <v>46432863.049999997</v>
      </c>
      <c r="I35" s="66"/>
      <c r="J35" s="66"/>
      <c r="K35" s="241"/>
      <c r="L35" s="491"/>
      <c r="M35" s="491"/>
      <c r="N35" s="491"/>
      <c r="O35" s="246"/>
      <c r="P35" s="246"/>
      <c r="Q35" s="187"/>
    </row>
    <row r="36" spans="1:17" x14ac:dyDescent="0.2">
      <c r="A36" s="66"/>
      <c r="B36" s="91"/>
      <c r="C36" s="250"/>
      <c r="D36" s="490" t="s">
        <v>164</v>
      </c>
      <c r="E36" s="490"/>
      <c r="F36" s="490"/>
      <c r="G36" s="246">
        <v>0</v>
      </c>
      <c r="H36" s="246">
        <v>0</v>
      </c>
      <c r="I36" s="66"/>
      <c r="J36" s="66"/>
      <c r="K36" s="241"/>
      <c r="L36" s="65"/>
      <c r="M36" s="65"/>
      <c r="N36" s="65"/>
      <c r="O36" s="163"/>
      <c r="P36" s="163"/>
      <c r="Q36" s="187"/>
    </row>
    <row r="37" spans="1:17" x14ac:dyDescent="0.2">
      <c r="A37" s="66"/>
      <c r="B37" s="91"/>
      <c r="C37" s="250"/>
      <c r="D37" s="490" t="s">
        <v>166</v>
      </c>
      <c r="E37" s="490"/>
      <c r="F37" s="490"/>
      <c r="G37" s="246">
        <v>0</v>
      </c>
      <c r="H37" s="246">
        <v>0</v>
      </c>
      <c r="I37" s="66"/>
      <c r="J37" s="66"/>
      <c r="K37" s="492" t="s">
        <v>202</v>
      </c>
      <c r="L37" s="492"/>
      <c r="M37" s="492"/>
      <c r="N37" s="492"/>
      <c r="O37" s="243">
        <f>O39+O40+O41</f>
        <v>36088369.179999992</v>
      </c>
      <c r="P37" s="243">
        <f>P39+P40+P41</f>
        <v>56882651.280000009</v>
      </c>
      <c r="Q37" s="187"/>
    </row>
    <row r="38" spans="1:17" x14ac:dyDescent="0.2">
      <c r="A38" s="66"/>
      <c r="B38" s="91"/>
      <c r="C38" s="250"/>
      <c r="D38" s="490" t="s">
        <v>168</v>
      </c>
      <c r="E38" s="490"/>
      <c r="F38" s="490"/>
      <c r="G38" s="246">
        <v>0</v>
      </c>
      <c r="H38" s="246">
        <v>0</v>
      </c>
      <c r="I38" s="66"/>
      <c r="J38" s="65"/>
      <c r="K38" s="65"/>
      <c r="L38" s="491" t="s">
        <v>225</v>
      </c>
      <c r="M38" s="491"/>
      <c r="N38" s="491"/>
      <c r="O38" s="246">
        <f>+O39</f>
        <v>36088369.179999992</v>
      </c>
      <c r="P38" s="246">
        <f>+P39</f>
        <v>56882651.280000009</v>
      </c>
      <c r="Q38" s="187"/>
    </row>
    <row r="39" spans="1:17" x14ac:dyDescent="0.2">
      <c r="A39" s="66"/>
      <c r="B39" s="91"/>
      <c r="C39" s="250"/>
      <c r="D39" s="490" t="s">
        <v>169</v>
      </c>
      <c r="E39" s="490"/>
      <c r="F39" s="490"/>
      <c r="G39" s="248">
        <v>64000</v>
      </c>
      <c r="H39" s="246">
        <v>109000</v>
      </c>
      <c r="I39" s="66"/>
      <c r="J39" s="66"/>
      <c r="K39" s="65"/>
      <c r="L39" s="491" t="s">
        <v>220</v>
      </c>
      <c r="M39" s="491"/>
      <c r="N39" s="491"/>
      <c r="O39" s="248">
        <v>36088369.179999992</v>
      </c>
      <c r="P39" s="246">
        <v>56882651.280000009</v>
      </c>
      <c r="Q39" s="187"/>
    </row>
    <row r="40" spans="1:17" x14ac:dyDescent="0.2">
      <c r="A40" s="66"/>
      <c r="B40" s="91"/>
      <c r="C40" s="250"/>
      <c r="D40" s="490" t="s">
        <v>171</v>
      </c>
      <c r="E40" s="490"/>
      <c r="F40" s="490"/>
      <c r="G40" s="246">
        <v>0</v>
      </c>
      <c r="H40" s="246">
        <v>0</v>
      </c>
      <c r="I40" s="66"/>
      <c r="J40" s="66"/>
      <c r="K40" s="250"/>
      <c r="L40" s="491" t="s">
        <v>222</v>
      </c>
      <c r="M40" s="491"/>
      <c r="N40" s="491"/>
      <c r="O40" s="246">
        <v>0</v>
      </c>
      <c r="P40" s="246">
        <v>0</v>
      </c>
      <c r="Q40" s="187"/>
    </row>
    <row r="41" spans="1:17" x14ac:dyDescent="0.2">
      <c r="A41" s="66"/>
      <c r="B41" s="91"/>
      <c r="C41" s="250"/>
      <c r="D41" s="490" t="s">
        <v>226</v>
      </c>
      <c r="E41" s="490"/>
      <c r="F41" s="490"/>
      <c r="G41" s="246">
        <v>0</v>
      </c>
      <c r="H41" s="246">
        <v>0</v>
      </c>
      <c r="I41" s="66"/>
      <c r="J41" s="66"/>
      <c r="K41" s="250"/>
      <c r="L41" s="491" t="s">
        <v>227</v>
      </c>
      <c r="M41" s="491"/>
      <c r="N41" s="491"/>
      <c r="O41" s="246">
        <v>0</v>
      </c>
      <c r="P41" s="246">
        <v>0</v>
      </c>
      <c r="Q41" s="187"/>
    </row>
    <row r="42" spans="1:17" x14ac:dyDescent="0.2">
      <c r="A42" s="66"/>
      <c r="B42" s="91"/>
      <c r="C42" s="212"/>
      <c r="D42" s="490" t="s">
        <v>132</v>
      </c>
      <c r="E42" s="490"/>
      <c r="F42" s="490"/>
      <c r="G42" s="246">
        <v>0</v>
      </c>
      <c r="H42" s="246">
        <v>0</v>
      </c>
      <c r="I42" s="66"/>
      <c r="J42" s="66"/>
      <c r="K42" s="250"/>
      <c r="L42" s="491"/>
      <c r="M42" s="491"/>
      <c r="N42" s="491"/>
      <c r="O42" s="246"/>
      <c r="P42" s="246"/>
      <c r="Q42" s="187"/>
    </row>
    <row r="43" spans="1:17" x14ac:dyDescent="0.2">
      <c r="A43" s="66"/>
      <c r="B43" s="91"/>
      <c r="C43" s="250"/>
      <c r="D43" s="490" t="s">
        <v>178</v>
      </c>
      <c r="E43" s="490"/>
      <c r="F43" s="490"/>
      <c r="G43" s="246">
        <v>6072302</v>
      </c>
      <c r="H43" s="246">
        <v>6003927</v>
      </c>
      <c r="I43" s="66"/>
      <c r="J43" s="66"/>
      <c r="K43" s="241"/>
      <c r="L43" s="65"/>
      <c r="M43" s="65"/>
      <c r="N43" s="65"/>
      <c r="O43" s="163"/>
      <c r="P43" s="163"/>
      <c r="Q43" s="187"/>
    </row>
    <row r="44" spans="1:17" x14ac:dyDescent="0.2">
      <c r="A44" s="66"/>
      <c r="B44" s="91"/>
      <c r="C44" s="250"/>
      <c r="D44" s="490" t="s">
        <v>228</v>
      </c>
      <c r="E44" s="490"/>
      <c r="F44" s="490"/>
      <c r="G44" s="246">
        <v>5261049.54</v>
      </c>
      <c r="H44" s="248">
        <v>10408336.239999998</v>
      </c>
      <c r="I44" s="66"/>
      <c r="J44" s="66"/>
      <c r="K44" s="492" t="s">
        <v>229</v>
      </c>
      <c r="L44" s="492"/>
      <c r="M44" s="492"/>
      <c r="N44" s="492"/>
      <c r="O44" s="243">
        <f>O30-O37</f>
        <v>-36088369.179999992</v>
      </c>
      <c r="P44" s="243">
        <f>P30-P37</f>
        <v>-56882651.280000009</v>
      </c>
      <c r="Q44" s="187"/>
    </row>
    <row r="45" spans="1:17" x14ac:dyDescent="0.2">
      <c r="A45" s="66"/>
      <c r="B45" s="91"/>
      <c r="C45" s="250"/>
      <c r="D45" s="65"/>
      <c r="E45" s="65"/>
      <c r="F45" s="65"/>
      <c r="G45" s="251"/>
      <c r="H45" s="163"/>
      <c r="I45" s="66"/>
      <c r="J45" s="66"/>
      <c r="K45" s="241"/>
      <c r="L45" s="241"/>
      <c r="M45" s="241"/>
      <c r="N45" s="241"/>
      <c r="O45" s="249"/>
      <c r="P45" s="249"/>
      <c r="Q45" s="187"/>
    </row>
    <row r="46" spans="1:17" x14ac:dyDescent="0.2">
      <c r="A46" s="66"/>
      <c r="B46" s="91"/>
      <c r="C46" s="212"/>
      <c r="D46" s="66"/>
      <c r="E46" s="212"/>
      <c r="F46" s="212"/>
      <c r="G46" s="249"/>
      <c r="H46" s="249"/>
      <c r="I46" s="66"/>
      <c r="J46" s="66"/>
      <c r="K46" s="241"/>
      <c r="L46" s="241"/>
      <c r="M46" s="241"/>
      <c r="N46" s="241"/>
      <c r="O46" s="249"/>
      <c r="P46" s="249"/>
      <c r="Q46" s="187"/>
    </row>
    <row r="47" spans="1:17" s="256" customFormat="1" x14ac:dyDescent="0.2">
      <c r="A47" s="252"/>
      <c r="B47" s="253"/>
      <c r="C47" s="492" t="s">
        <v>230</v>
      </c>
      <c r="D47" s="492"/>
      <c r="E47" s="492"/>
      <c r="F47" s="492"/>
      <c r="G47" s="254">
        <f>G15-G28</f>
        <v>505467612.80000043</v>
      </c>
      <c r="H47" s="254">
        <f>H15-H28</f>
        <v>397041595.55000019</v>
      </c>
      <c r="I47" s="252"/>
      <c r="J47" s="489" t="s">
        <v>231</v>
      </c>
      <c r="K47" s="489"/>
      <c r="L47" s="489"/>
      <c r="M47" s="489"/>
      <c r="N47" s="489"/>
      <c r="O47" s="254">
        <f>G47+O24+O44</f>
        <v>112321574.7600009</v>
      </c>
      <c r="P47" s="254">
        <f>H47+P24+P44</f>
        <v>233931161.18999919</v>
      </c>
      <c r="Q47" s="255"/>
    </row>
    <row r="48" spans="1:17" s="256" customFormat="1" x14ac:dyDescent="0.2">
      <c r="A48" s="252"/>
      <c r="B48" s="253"/>
      <c r="C48" s="250"/>
      <c r="D48" s="250"/>
      <c r="E48" s="250"/>
      <c r="F48" s="250"/>
      <c r="G48" s="257"/>
      <c r="H48" s="257"/>
      <c r="I48" s="252"/>
      <c r="J48" s="258"/>
      <c r="K48" s="258"/>
      <c r="L48" s="258"/>
      <c r="M48" s="258"/>
      <c r="N48" s="258"/>
      <c r="O48" s="254"/>
      <c r="P48" s="254"/>
      <c r="Q48" s="255"/>
    </row>
    <row r="49" spans="1:18" s="256" customFormat="1" x14ac:dyDescent="0.2">
      <c r="A49" s="252"/>
      <c r="B49" s="253"/>
      <c r="C49" s="250"/>
      <c r="D49" s="250"/>
      <c r="E49" s="250"/>
      <c r="F49" s="250"/>
      <c r="G49" s="257"/>
      <c r="H49" s="257"/>
      <c r="I49" s="252"/>
      <c r="J49" s="489" t="s">
        <v>232</v>
      </c>
      <c r="K49" s="489"/>
      <c r="L49" s="489"/>
      <c r="M49" s="489"/>
      <c r="N49" s="489"/>
      <c r="O49" s="259">
        <v>370519246.28000039</v>
      </c>
      <c r="P49" s="259">
        <v>136588085.09</v>
      </c>
      <c r="Q49" s="255"/>
    </row>
    <row r="50" spans="1:18" s="256" customFormat="1" x14ac:dyDescent="0.2">
      <c r="A50" s="252"/>
      <c r="B50" s="253"/>
      <c r="C50" s="250"/>
      <c r="D50" s="250"/>
      <c r="E50" s="250"/>
      <c r="F50" s="250"/>
      <c r="G50" s="260"/>
      <c r="H50" s="257"/>
      <c r="I50" s="252"/>
      <c r="J50" s="489" t="s">
        <v>233</v>
      </c>
      <c r="K50" s="489"/>
      <c r="L50" s="489"/>
      <c r="M50" s="489"/>
      <c r="N50" s="489"/>
      <c r="O50" s="261">
        <f>+O47+O49</f>
        <v>482840821.04000127</v>
      </c>
      <c r="P50" s="261">
        <f>+P47+P49</f>
        <v>370519246.2799992</v>
      </c>
      <c r="Q50" s="255"/>
    </row>
    <row r="51" spans="1:18" s="256" customFormat="1" ht="13.5" customHeight="1" x14ac:dyDescent="0.2">
      <c r="A51" s="252"/>
      <c r="B51" s="253"/>
      <c r="C51" s="250"/>
      <c r="D51" s="250"/>
      <c r="E51" s="250"/>
      <c r="F51" s="250"/>
      <c r="G51" s="257"/>
      <c r="H51" s="257"/>
      <c r="I51" s="252"/>
      <c r="J51" s="258"/>
      <c r="K51" s="258"/>
      <c r="L51" s="258"/>
      <c r="M51" s="258"/>
      <c r="N51" s="258"/>
      <c r="O51" s="254"/>
      <c r="P51" s="254"/>
      <c r="Q51" s="255"/>
    </row>
    <row r="52" spans="1:18" ht="6" customHeight="1" x14ac:dyDescent="0.2">
      <c r="A52" s="66"/>
      <c r="B52" s="262"/>
      <c r="C52" s="263"/>
      <c r="D52" s="263"/>
      <c r="E52" s="263"/>
      <c r="F52" s="263"/>
      <c r="G52" s="264"/>
      <c r="H52" s="264"/>
      <c r="I52" s="265"/>
      <c r="J52" s="197"/>
      <c r="K52" s="197"/>
      <c r="L52" s="197"/>
      <c r="M52" s="197"/>
      <c r="N52" s="197"/>
      <c r="O52" s="197"/>
      <c r="P52" s="197"/>
      <c r="Q52" s="200"/>
    </row>
    <row r="53" spans="1:18" ht="6" customHeight="1" x14ac:dyDescent="0.2">
      <c r="A53" s="66"/>
      <c r="I53" s="66"/>
      <c r="J53" s="66"/>
      <c r="K53" s="241"/>
      <c r="L53" s="241"/>
      <c r="M53" s="241"/>
      <c r="N53" s="241"/>
      <c r="O53" s="242"/>
      <c r="P53" s="242"/>
      <c r="Q53" s="65"/>
    </row>
    <row r="54" spans="1:18" ht="15" customHeight="1" x14ac:dyDescent="0.2">
      <c r="A54" s="66"/>
      <c r="I54" s="66"/>
      <c r="J54" s="65"/>
      <c r="K54" s="65"/>
      <c r="L54" s="65"/>
      <c r="M54" s="65"/>
      <c r="N54" s="163"/>
      <c r="O54" s="266"/>
      <c r="P54" s="163"/>
      <c r="Q54" s="65"/>
    </row>
    <row r="55" spans="1:18" ht="15" customHeight="1" x14ac:dyDescent="0.2">
      <c r="A55" s="65"/>
      <c r="B55" s="100" t="s">
        <v>64</v>
      </c>
      <c r="C55" s="100"/>
      <c r="D55" s="100"/>
      <c r="E55" s="100"/>
      <c r="F55" s="100"/>
      <c r="G55" s="100"/>
      <c r="H55" s="100"/>
      <c r="I55" s="100"/>
      <c r="J55" s="100"/>
      <c r="K55" s="65"/>
      <c r="L55" s="65"/>
      <c r="M55" s="65"/>
      <c r="N55" s="65"/>
      <c r="O55" s="213"/>
      <c r="P55" s="163"/>
      <c r="Q55" s="65"/>
    </row>
    <row r="56" spans="1:18" ht="9.75" customHeight="1" x14ac:dyDescent="0.2">
      <c r="A56" s="65"/>
      <c r="B56" s="100"/>
      <c r="C56" s="101"/>
      <c r="D56" s="102"/>
      <c r="E56" s="102"/>
      <c r="F56" s="65"/>
      <c r="G56" s="103"/>
      <c r="H56" s="101"/>
      <c r="I56" s="102"/>
      <c r="J56" s="102"/>
      <c r="K56" s="65"/>
      <c r="L56" s="65"/>
      <c r="M56" s="65"/>
      <c r="N56" s="65"/>
      <c r="O56" s="267"/>
      <c r="P56" s="163"/>
      <c r="Q56" s="65"/>
    </row>
    <row r="57" spans="1:18" s="108" customFormat="1" ht="15" x14ac:dyDescent="0.25">
      <c r="B57" s="268"/>
      <c r="C57" s="100"/>
      <c r="D57" s="101"/>
      <c r="E57" s="102"/>
      <c r="F57" s="102"/>
      <c r="G57" s="268"/>
      <c r="H57" s="103"/>
      <c r="I57" s="101"/>
      <c r="J57" s="102"/>
      <c r="K57" s="102"/>
      <c r="L57" s="268"/>
      <c r="M57" s="268"/>
      <c r="N57" s="268"/>
      <c r="O57" s="269"/>
      <c r="P57" s="269"/>
      <c r="Q57" s="268"/>
      <c r="R57" s="268"/>
    </row>
    <row r="58" spans="1:18" s="108" customFormat="1" ht="15" x14ac:dyDescent="0.25">
      <c r="A58" s="22"/>
      <c r="B58" s="58"/>
      <c r="C58" s="59"/>
      <c r="D58" s="59"/>
      <c r="E58" s="6"/>
      <c r="F58" s="60"/>
      <c r="G58" s="201"/>
      <c r="H58" s="60" t="s">
        <v>198</v>
      </c>
      <c r="I58" s="61"/>
      <c r="J58" s="102"/>
      <c r="K58" s="102"/>
      <c r="L58" s="268"/>
      <c r="M58" s="268"/>
      <c r="N58" s="268"/>
      <c r="O58" s="268"/>
      <c r="P58" s="268"/>
      <c r="Q58" s="268"/>
      <c r="R58" s="268"/>
    </row>
    <row r="59" spans="1:18" s="108" customFormat="1" ht="15" x14ac:dyDescent="0.25">
      <c r="A59" s="62"/>
      <c r="B59" s="442"/>
      <c r="C59" s="442"/>
      <c r="D59" s="444" t="s">
        <v>67</v>
      </c>
      <c r="E59" s="444"/>
      <c r="F59" s="442"/>
      <c r="G59" s="442"/>
      <c r="H59" s="145" t="s">
        <v>68</v>
      </c>
      <c r="I59" s="145"/>
      <c r="J59" s="268"/>
      <c r="K59" s="268"/>
      <c r="L59" s="268"/>
      <c r="M59" s="444" t="s">
        <v>69</v>
      </c>
      <c r="N59" s="444"/>
      <c r="O59" s="269"/>
      <c r="P59" s="268"/>
      <c r="Q59" s="268"/>
      <c r="R59" s="268"/>
    </row>
    <row r="60" spans="1:18" s="108" customFormat="1" ht="15" customHeight="1" x14ac:dyDescent="0.25">
      <c r="A60" s="63"/>
      <c r="B60" s="438"/>
      <c r="C60" s="438"/>
      <c r="D60" s="438" t="s">
        <v>70</v>
      </c>
      <c r="E60" s="438"/>
      <c r="F60" s="268"/>
      <c r="G60" s="268"/>
      <c r="H60" s="439" t="s">
        <v>71</v>
      </c>
      <c r="I60" s="439"/>
      <c r="J60" s="268"/>
      <c r="K60" s="268"/>
      <c r="L60" s="268"/>
      <c r="M60" s="438" t="s">
        <v>72</v>
      </c>
      <c r="N60" s="438"/>
      <c r="O60" s="268"/>
      <c r="P60" s="269"/>
      <c r="Q60" s="268"/>
      <c r="R60" s="268"/>
    </row>
  </sheetData>
  <mergeCells count="74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K24:N24"/>
    <mergeCell ref="D25:F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B60:C60"/>
    <mergeCell ref="D60:E60"/>
    <mergeCell ref="H60:I60"/>
    <mergeCell ref="M60:N60"/>
    <mergeCell ref="J49:N49"/>
    <mergeCell ref="J50:N50"/>
    <mergeCell ref="B59:C59"/>
    <mergeCell ref="D59:E59"/>
    <mergeCell ref="F59:G59"/>
    <mergeCell ref="M59:N59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15:P15 P31 O38:P3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7" workbookViewId="0">
      <selection activeCell="K9" sqref="K9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4.85546875" customWidth="1"/>
    <col min="5" max="5" width="14.7109375" bestFit="1" customWidth="1"/>
    <col min="6" max="6" width="14.140625" customWidth="1"/>
    <col min="7" max="7" width="19.140625" customWidth="1"/>
    <col min="8" max="8" width="19.42578125" customWidth="1"/>
    <col min="9" max="9" width="20" customWidth="1"/>
    <col min="10" max="10" width="15.42578125" customWidth="1"/>
    <col min="11" max="11" width="16.140625" bestFit="1" customWidth="1"/>
  </cols>
  <sheetData>
    <row r="2" spans="2:11" x14ac:dyDescent="0.25">
      <c r="B2" s="270"/>
      <c r="C2" s="271"/>
      <c r="D2" s="271"/>
      <c r="E2" s="271"/>
      <c r="F2" s="271"/>
      <c r="G2" s="271"/>
      <c r="H2" s="271"/>
      <c r="I2" s="271"/>
      <c r="J2" s="272"/>
    </row>
    <row r="3" spans="2:11" x14ac:dyDescent="0.25">
      <c r="B3" s="507" t="s">
        <v>0</v>
      </c>
      <c r="C3" s="508"/>
      <c r="D3" s="508"/>
      <c r="E3" s="508"/>
      <c r="F3" s="508"/>
      <c r="G3" s="508"/>
      <c r="H3" s="508"/>
      <c r="I3" s="508"/>
      <c r="J3" s="509"/>
    </row>
    <row r="4" spans="2:11" x14ac:dyDescent="0.25">
      <c r="B4" s="507" t="s">
        <v>234</v>
      </c>
      <c r="C4" s="508"/>
      <c r="D4" s="508"/>
      <c r="E4" s="508"/>
      <c r="F4" s="508"/>
      <c r="G4" s="508"/>
      <c r="H4" s="508"/>
      <c r="I4" s="508"/>
      <c r="J4" s="509"/>
    </row>
    <row r="5" spans="2:11" x14ac:dyDescent="0.25">
      <c r="B5" s="507" t="s">
        <v>200</v>
      </c>
      <c r="C5" s="508"/>
      <c r="D5" s="508"/>
      <c r="E5" s="508"/>
      <c r="F5" s="508"/>
      <c r="G5" s="508"/>
      <c r="H5" s="508"/>
      <c r="I5" s="508"/>
      <c r="J5" s="509"/>
    </row>
    <row r="6" spans="2:11" x14ac:dyDescent="0.25">
      <c r="B6" s="510" t="s">
        <v>235</v>
      </c>
      <c r="C6" s="511"/>
      <c r="D6" s="511"/>
      <c r="E6" s="511"/>
      <c r="F6" s="511"/>
      <c r="G6" s="511"/>
      <c r="H6" s="511"/>
      <c r="I6" s="511"/>
      <c r="J6" s="512"/>
    </row>
    <row r="7" spans="2:11" x14ac:dyDescent="0.25">
      <c r="B7" s="273"/>
      <c r="C7" s="273"/>
      <c r="D7" s="273"/>
      <c r="E7" s="274"/>
      <c r="F7" s="275"/>
      <c r="G7" s="275"/>
      <c r="H7" s="275"/>
      <c r="I7" s="275"/>
      <c r="J7" s="275"/>
    </row>
    <row r="8" spans="2:11" x14ac:dyDescent="0.25">
      <c r="B8" s="513" t="s">
        <v>236</v>
      </c>
      <c r="C8" s="514"/>
      <c r="D8" s="514"/>
      <c r="E8" s="519" t="s">
        <v>237</v>
      </c>
      <c r="F8" s="520"/>
      <c r="G8" s="520"/>
      <c r="H8" s="520"/>
      <c r="I8" s="521"/>
      <c r="J8" s="522" t="s">
        <v>238</v>
      </c>
    </row>
    <row r="9" spans="2:11" ht="24.75" x14ac:dyDescent="0.25">
      <c r="B9" s="515"/>
      <c r="C9" s="516"/>
      <c r="D9" s="516"/>
      <c r="E9" s="276" t="s">
        <v>239</v>
      </c>
      <c r="F9" s="277" t="s">
        <v>240</v>
      </c>
      <c r="G9" s="276" t="s">
        <v>241</v>
      </c>
      <c r="H9" s="276" t="s">
        <v>242</v>
      </c>
      <c r="I9" s="276" t="s">
        <v>243</v>
      </c>
      <c r="J9" s="522"/>
    </row>
    <row r="10" spans="2:11" x14ac:dyDescent="0.25">
      <c r="B10" s="517"/>
      <c r="C10" s="518"/>
      <c r="D10" s="518"/>
      <c r="E10" s="278" t="s">
        <v>244</v>
      </c>
      <c r="F10" s="278" t="s">
        <v>245</v>
      </c>
      <c r="G10" s="278" t="s">
        <v>246</v>
      </c>
      <c r="H10" s="278" t="s">
        <v>247</v>
      </c>
      <c r="I10" s="278" t="s">
        <v>248</v>
      </c>
      <c r="J10" s="278" t="s">
        <v>249</v>
      </c>
    </row>
    <row r="11" spans="2:11" x14ac:dyDescent="0.25">
      <c r="B11" s="279"/>
      <c r="C11" s="280"/>
      <c r="D11" s="281"/>
      <c r="E11" s="282"/>
      <c r="F11" s="283"/>
      <c r="G11" s="283"/>
      <c r="H11" s="283"/>
      <c r="I11" s="283"/>
      <c r="J11" s="283"/>
    </row>
    <row r="12" spans="2:11" x14ac:dyDescent="0.25">
      <c r="B12" s="497" t="s">
        <v>147</v>
      </c>
      <c r="C12" s="498"/>
      <c r="D12" s="499"/>
      <c r="E12" s="284">
        <v>345379143</v>
      </c>
      <c r="F12" s="284">
        <v>100835872.54000001</v>
      </c>
      <c r="G12" s="285">
        <f>+E12+F12</f>
        <v>446215015.54000002</v>
      </c>
      <c r="H12" s="284">
        <v>468053200.91000003</v>
      </c>
      <c r="I12" s="284">
        <v>468053200.91000003</v>
      </c>
      <c r="J12" s="285">
        <f t="shared" ref="J12:J23" si="0">+I12-E12</f>
        <v>122674057.91000003</v>
      </c>
      <c r="K12" s="219"/>
    </row>
    <row r="13" spans="2:11" x14ac:dyDescent="0.25">
      <c r="B13" s="497" t="s">
        <v>210</v>
      </c>
      <c r="C13" s="498"/>
      <c r="D13" s="499"/>
      <c r="E13" s="284">
        <v>0</v>
      </c>
      <c r="F13" s="284">
        <v>0</v>
      </c>
      <c r="G13" s="285">
        <f t="shared" ref="G13:G23" si="1">+E13+F13</f>
        <v>0</v>
      </c>
      <c r="H13" s="284">
        <v>0</v>
      </c>
      <c r="I13" s="284">
        <v>0</v>
      </c>
      <c r="J13" s="285">
        <f t="shared" si="0"/>
        <v>0</v>
      </c>
      <c r="K13" s="219"/>
    </row>
    <row r="14" spans="2:11" x14ac:dyDescent="0.25">
      <c r="B14" s="497" t="s">
        <v>151</v>
      </c>
      <c r="C14" s="498"/>
      <c r="D14" s="499"/>
      <c r="E14" s="284">
        <v>0</v>
      </c>
      <c r="F14" s="284">
        <v>0</v>
      </c>
      <c r="G14" s="285">
        <f t="shared" si="1"/>
        <v>0</v>
      </c>
      <c r="H14" s="284">
        <v>78270</v>
      </c>
      <c r="I14" s="284">
        <v>78270</v>
      </c>
      <c r="J14" s="285">
        <f t="shared" si="0"/>
        <v>78270</v>
      </c>
      <c r="K14" s="219"/>
    </row>
    <row r="15" spans="2:11" x14ac:dyDescent="0.25">
      <c r="B15" s="497" t="s">
        <v>153</v>
      </c>
      <c r="C15" s="498"/>
      <c r="D15" s="499"/>
      <c r="E15" s="284">
        <v>73589468</v>
      </c>
      <c r="F15" s="284">
        <v>30314065.489999998</v>
      </c>
      <c r="G15" s="285">
        <f t="shared" si="1"/>
        <v>103903533.48999999</v>
      </c>
      <c r="H15" s="284">
        <v>105326683.23</v>
      </c>
      <c r="I15" s="284">
        <v>105326683.23</v>
      </c>
      <c r="J15" s="285">
        <f t="shared" si="0"/>
        <v>31737215.230000004</v>
      </c>
      <c r="K15" s="219"/>
    </row>
    <row r="16" spans="2:11" x14ac:dyDescent="0.25">
      <c r="B16" s="497" t="s">
        <v>250</v>
      </c>
      <c r="C16" s="498"/>
      <c r="D16" s="499"/>
      <c r="E16" s="284">
        <v>9069692</v>
      </c>
      <c r="F16" s="284">
        <v>13404500.039999999</v>
      </c>
      <c r="G16" s="285">
        <f t="shared" si="1"/>
        <v>22474192.039999999</v>
      </c>
      <c r="H16" s="284">
        <v>24014246.510000002</v>
      </c>
      <c r="I16" s="284">
        <v>24014246.510000002</v>
      </c>
      <c r="J16" s="285">
        <f t="shared" si="0"/>
        <v>14944554.510000002</v>
      </c>
      <c r="K16" s="219"/>
    </row>
    <row r="17" spans="2:11" x14ac:dyDescent="0.25">
      <c r="B17" s="497" t="s">
        <v>251</v>
      </c>
      <c r="C17" s="498"/>
      <c r="D17" s="499"/>
      <c r="E17" s="284">
        <v>67246072</v>
      </c>
      <c r="F17" s="284">
        <v>6582393.7400000002</v>
      </c>
      <c r="G17" s="285">
        <f t="shared" si="1"/>
        <v>73828465.739999995</v>
      </c>
      <c r="H17" s="284">
        <v>79774520.700000003</v>
      </c>
      <c r="I17" s="284">
        <v>79774520.700000003</v>
      </c>
      <c r="J17" s="285">
        <f t="shared" si="0"/>
        <v>12528448.700000003</v>
      </c>
      <c r="K17" s="219"/>
    </row>
    <row r="18" spans="2:11" x14ac:dyDescent="0.25">
      <c r="B18" s="497" t="s">
        <v>252</v>
      </c>
      <c r="C18" s="498"/>
      <c r="D18" s="499"/>
      <c r="E18" s="284">
        <v>0</v>
      </c>
      <c r="F18" s="284">
        <v>0</v>
      </c>
      <c r="G18" s="285">
        <f t="shared" si="1"/>
        <v>0</v>
      </c>
      <c r="H18" s="284">
        <v>0</v>
      </c>
      <c r="I18" s="284">
        <v>0</v>
      </c>
      <c r="J18" s="285">
        <f t="shared" si="0"/>
        <v>0</v>
      </c>
      <c r="K18" s="219"/>
    </row>
    <row r="19" spans="2:11" x14ac:dyDescent="0.25">
      <c r="B19" s="497" t="s">
        <v>165</v>
      </c>
      <c r="C19" s="498"/>
      <c r="D19" s="499"/>
      <c r="E19" s="284">
        <v>811802572</v>
      </c>
      <c r="F19" s="284">
        <v>48415466.270000003</v>
      </c>
      <c r="G19" s="285">
        <f t="shared" si="1"/>
        <v>860218038.26999998</v>
      </c>
      <c r="H19" s="284">
        <v>867297596</v>
      </c>
      <c r="I19" s="284">
        <v>867297596</v>
      </c>
      <c r="J19" s="285">
        <f t="shared" si="0"/>
        <v>55495024</v>
      </c>
      <c r="K19" s="219"/>
    </row>
    <row r="20" spans="2:11" ht="22.5" customHeight="1" x14ac:dyDescent="0.25">
      <c r="B20" s="497" t="s">
        <v>253</v>
      </c>
      <c r="C20" s="498"/>
      <c r="D20" s="499"/>
      <c r="E20" s="284">
        <v>95013486</v>
      </c>
      <c r="F20" s="284">
        <v>119630266.63</v>
      </c>
      <c r="G20" s="285">
        <f t="shared" si="1"/>
        <v>214643752.63</v>
      </c>
      <c r="H20" s="284">
        <v>215517853.69999999</v>
      </c>
      <c r="I20" s="284">
        <v>215517853.69999999</v>
      </c>
      <c r="J20" s="285">
        <f>+I20-E20</f>
        <v>120504367.69999999</v>
      </c>
      <c r="K20" s="219"/>
    </row>
    <row r="21" spans="2:11" x14ac:dyDescent="0.25">
      <c r="B21" s="497" t="s">
        <v>254</v>
      </c>
      <c r="C21" s="498"/>
      <c r="D21" s="499"/>
      <c r="E21" s="284">
        <v>0</v>
      </c>
      <c r="F21" s="284">
        <v>0</v>
      </c>
      <c r="G21" s="285">
        <f t="shared" si="1"/>
        <v>0</v>
      </c>
      <c r="H21" s="284">
        <v>0</v>
      </c>
      <c r="I21" s="284">
        <v>0</v>
      </c>
      <c r="J21" s="285">
        <f t="shared" si="0"/>
        <v>0</v>
      </c>
      <c r="K21" s="219"/>
    </row>
    <row r="22" spans="2:11" x14ac:dyDescent="0.25">
      <c r="B22" s="500" t="s">
        <v>255</v>
      </c>
      <c r="C22" s="501"/>
      <c r="D22" s="502"/>
      <c r="E22" s="286">
        <f t="shared" ref="E22" si="2">SUM(E12:E21)</f>
        <v>1402100433</v>
      </c>
      <c r="F22" s="286">
        <f>SUM(F12:F21)</f>
        <v>319182564.71000004</v>
      </c>
      <c r="G22" s="286">
        <f>SUM(G12:G21)</f>
        <v>1721282997.71</v>
      </c>
      <c r="H22" s="286">
        <f>SUM(H12:H21)</f>
        <v>1760062371.05</v>
      </c>
      <c r="I22" s="286">
        <f>SUM(I12:I21)</f>
        <v>1760062371.05</v>
      </c>
      <c r="J22" s="286">
        <f t="shared" si="0"/>
        <v>357961938.04999995</v>
      </c>
      <c r="K22" s="219"/>
    </row>
    <row r="23" spans="2:11" x14ac:dyDescent="0.25">
      <c r="B23" s="287" t="s">
        <v>256</v>
      </c>
      <c r="C23" s="288"/>
      <c r="D23" s="289"/>
      <c r="E23" s="290">
        <v>0</v>
      </c>
      <c r="F23" s="284">
        <v>0</v>
      </c>
      <c r="G23" s="285">
        <f t="shared" si="1"/>
        <v>0</v>
      </c>
      <c r="H23" s="290">
        <v>846587.68</v>
      </c>
      <c r="I23" s="290">
        <v>846587.68</v>
      </c>
      <c r="J23" s="285">
        <f t="shared" si="0"/>
        <v>846587.68</v>
      </c>
      <c r="K23" s="219"/>
    </row>
    <row r="24" spans="2:11" x14ac:dyDescent="0.25">
      <c r="B24" s="291"/>
      <c r="C24" s="292"/>
      <c r="D24" s="293" t="s">
        <v>257</v>
      </c>
      <c r="E24" s="286">
        <f>+E23+E22</f>
        <v>1402100433</v>
      </c>
      <c r="F24" s="286">
        <f>+F23+F22</f>
        <v>319182564.71000004</v>
      </c>
      <c r="G24" s="286">
        <f>+G23+G22</f>
        <v>1721282997.71</v>
      </c>
      <c r="H24" s="286">
        <f>+H23+H22</f>
        <v>1760908958.73</v>
      </c>
      <c r="I24" s="286">
        <f>+I23+I22</f>
        <v>1760908958.73</v>
      </c>
      <c r="J24" s="503">
        <f>+J22+J23</f>
        <v>358808525.72999996</v>
      </c>
      <c r="K24" s="219"/>
    </row>
    <row r="25" spans="2:11" x14ac:dyDescent="0.25">
      <c r="B25" s="294"/>
      <c r="C25" s="295"/>
      <c r="D25" s="295"/>
      <c r="E25" s="296"/>
      <c r="F25" s="296"/>
      <c r="G25" s="296"/>
      <c r="H25" s="505" t="s">
        <v>258</v>
      </c>
      <c r="I25" s="506"/>
      <c r="J25" s="504"/>
      <c r="K25" s="219"/>
    </row>
    <row r="26" spans="2:11" x14ac:dyDescent="0.25">
      <c r="I26" s="219"/>
    </row>
    <row r="27" spans="2:11" x14ac:dyDescent="0.25">
      <c r="J27" s="219"/>
    </row>
    <row r="28" spans="2:11" x14ac:dyDescent="0.25">
      <c r="J28" s="219"/>
    </row>
    <row r="29" spans="2:11" x14ac:dyDescent="0.25">
      <c r="F29" s="219"/>
      <c r="G29" s="219"/>
      <c r="J29" s="219"/>
    </row>
    <row r="30" spans="2:11" x14ac:dyDescent="0.25">
      <c r="G30" s="219"/>
      <c r="J30" s="219"/>
    </row>
    <row r="31" spans="2:11" x14ac:dyDescent="0.25">
      <c r="F31" s="219"/>
      <c r="J31" s="219"/>
    </row>
    <row r="32" spans="2:11" x14ac:dyDescent="0.25">
      <c r="J32" s="219"/>
    </row>
    <row r="33" spans="10:10" x14ac:dyDescent="0.25">
      <c r="J33" s="219"/>
    </row>
    <row r="34" spans="10:10" x14ac:dyDescent="0.25">
      <c r="J34" s="219"/>
    </row>
    <row r="35" spans="10:10" x14ac:dyDescent="0.25">
      <c r="J35" s="219"/>
    </row>
    <row r="36" spans="10:10" x14ac:dyDescent="0.25">
      <c r="J36" s="219"/>
    </row>
    <row r="37" spans="10:10" x14ac:dyDescent="0.25">
      <c r="J37" s="219"/>
    </row>
    <row r="38" spans="10:10" x14ac:dyDescent="0.25">
      <c r="J38" s="219"/>
    </row>
    <row r="39" spans="10:10" x14ac:dyDescent="0.25">
      <c r="J39" s="219"/>
    </row>
    <row r="40" spans="10:10" x14ac:dyDescent="0.25">
      <c r="J40" s="219"/>
    </row>
  </sheetData>
  <mergeCells count="20">
    <mergeCell ref="B3:J3"/>
    <mergeCell ref="B4:J4"/>
    <mergeCell ref="B5:J5"/>
    <mergeCell ref="B6:J6"/>
    <mergeCell ref="B8:D10"/>
    <mergeCell ref="E8:I8"/>
    <mergeCell ref="J8:J9"/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10:I1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I39" sqref="I39"/>
    </sheetView>
  </sheetViews>
  <sheetFormatPr baseColWidth="10" defaultColWidth="0" defaultRowHeight="15" x14ac:dyDescent="0.25"/>
  <cols>
    <col min="1" max="1" width="3.7109375" customWidth="1"/>
    <col min="2" max="3" width="11.42578125" customWidth="1"/>
    <col min="4" max="4" width="36" customWidth="1"/>
    <col min="5" max="9" width="21" customWidth="1"/>
    <col min="10" max="10" width="16.140625" customWidth="1"/>
    <col min="11" max="11" width="16.28515625" bestFit="1" customWidth="1"/>
  </cols>
  <sheetData>
    <row r="2" spans="2:10" x14ac:dyDescent="0.25">
      <c r="B2" s="270"/>
      <c r="C2" s="271"/>
      <c r="D2" s="271"/>
      <c r="E2" s="271"/>
      <c r="F2" s="271"/>
      <c r="G2" s="271"/>
      <c r="H2" s="271"/>
      <c r="I2" s="271"/>
      <c r="J2" s="272"/>
    </row>
    <row r="3" spans="2:10" x14ac:dyDescent="0.25">
      <c r="B3" s="507" t="s">
        <v>0</v>
      </c>
      <c r="C3" s="508"/>
      <c r="D3" s="508"/>
      <c r="E3" s="508"/>
      <c r="F3" s="508"/>
      <c r="G3" s="508"/>
      <c r="H3" s="508"/>
      <c r="I3" s="508"/>
      <c r="J3" s="509"/>
    </row>
    <row r="4" spans="2:10" x14ac:dyDescent="0.25">
      <c r="B4" s="507" t="s">
        <v>259</v>
      </c>
      <c r="C4" s="508"/>
      <c r="D4" s="508"/>
      <c r="E4" s="508"/>
      <c r="F4" s="508"/>
      <c r="G4" s="508"/>
      <c r="H4" s="508"/>
      <c r="I4" s="508"/>
      <c r="J4" s="509"/>
    </row>
    <row r="5" spans="2:10" x14ac:dyDescent="0.25">
      <c r="B5" s="507" t="s">
        <v>200</v>
      </c>
      <c r="C5" s="508"/>
      <c r="D5" s="508"/>
      <c r="E5" s="508"/>
      <c r="F5" s="508"/>
      <c r="G5" s="508"/>
      <c r="H5" s="508"/>
      <c r="I5" s="508"/>
      <c r="J5" s="509"/>
    </row>
    <row r="6" spans="2:10" x14ac:dyDescent="0.25">
      <c r="B6" s="510" t="s">
        <v>235</v>
      </c>
      <c r="C6" s="511"/>
      <c r="D6" s="511"/>
      <c r="E6" s="511"/>
      <c r="F6" s="511"/>
      <c r="G6" s="511"/>
      <c r="H6" s="511"/>
      <c r="I6" s="511"/>
      <c r="J6" s="512"/>
    </row>
    <row r="7" spans="2:10" x14ac:dyDescent="0.25">
      <c r="B7" s="532" t="s">
        <v>260</v>
      </c>
      <c r="C7" s="533"/>
      <c r="D7" s="533"/>
      <c r="E7" s="537" t="s">
        <v>237</v>
      </c>
      <c r="F7" s="538"/>
      <c r="G7" s="538"/>
      <c r="H7" s="538"/>
      <c r="I7" s="539"/>
      <c r="J7" s="540" t="s">
        <v>238</v>
      </c>
    </row>
    <row r="8" spans="2:10" ht="24.75" x14ac:dyDescent="0.25">
      <c r="B8" s="534"/>
      <c r="C8" s="533"/>
      <c r="D8" s="533"/>
      <c r="E8" s="297" t="s">
        <v>239</v>
      </c>
      <c r="F8" s="298" t="s">
        <v>261</v>
      </c>
      <c r="G8" s="297" t="s">
        <v>241</v>
      </c>
      <c r="H8" s="297" t="s">
        <v>242</v>
      </c>
      <c r="I8" s="297" t="s">
        <v>243</v>
      </c>
      <c r="J8" s="540"/>
    </row>
    <row r="9" spans="2:10" x14ac:dyDescent="0.25">
      <c r="B9" s="535"/>
      <c r="C9" s="536"/>
      <c r="D9" s="536"/>
      <c r="E9" s="299" t="s">
        <v>244</v>
      </c>
      <c r="F9" s="299" t="s">
        <v>245</v>
      </c>
      <c r="G9" s="299" t="s">
        <v>246</v>
      </c>
      <c r="H9" s="299" t="s">
        <v>247</v>
      </c>
      <c r="I9" s="299" t="s">
        <v>248</v>
      </c>
      <c r="J9" s="299" t="s">
        <v>249</v>
      </c>
    </row>
    <row r="10" spans="2:10" x14ac:dyDescent="0.25">
      <c r="B10" s="300"/>
      <c r="C10" s="301"/>
      <c r="D10" s="302"/>
      <c r="E10" s="303"/>
      <c r="F10" s="303"/>
      <c r="G10" s="303"/>
      <c r="H10" s="303"/>
      <c r="I10" s="303"/>
      <c r="J10" s="303"/>
    </row>
    <row r="11" spans="2:10" s="308" customFormat="1" x14ac:dyDescent="0.25">
      <c r="B11" s="304" t="s">
        <v>262</v>
      </c>
      <c r="C11" s="305"/>
      <c r="D11" s="306"/>
      <c r="E11" s="307">
        <f>+E12+E16+E18+E20+E22+E25+E14</f>
        <v>1402100433</v>
      </c>
      <c r="F11" s="307">
        <f>+F12+F16+F18+F20+F22+F25+F14</f>
        <v>319182564.70999998</v>
      </c>
      <c r="G11" s="307">
        <f t="shared" ref="G11" si="0">+G12+G16+G18+G20+G22+G25</f>
        <v>1721282997.71</v>
      </c>
      <c r="H11" s="307">
        <f>+H12+H16+H18+H20+H22+H25+H14</f>
        <v>1760062371.05</v>
      </c>
      <c r="I11" s="307">
        <f>+I12+I16+I18+I20+I22+I25+I14</f>
        <v>1760062371.05</v>
      </c>
      <c r="J11" s="307">
        <f>+J12+J16+J18+J20+J22+J25+J14</f>
        <v>357961938.05000007</v>
      </c>
    </row>
    <row r="12" spans="2:10" s="312" customFormat="1" x14ac:dyDescent="0.25">
      <c r="B12" s="309"/>
      <c r="C12" s="523" t="s">
        <v>147</v>
      </c>
      <c r="D12" s="524"/>
      <c r="E12" s="310">
        <f>+E13</f>
        <v>345379143</v>
      </c>
      <c r="F12" s="310">
        <f>+F13</f>
        <v>100835872.54000001</v>
      </c>
      <c r="G12" s="311">
        <f t="shared" ref="G12:G34" si="1">+E12+F12</f>
        <v>446215015.54000002</v>
      </c>
      <c r="H12" s="310">
        <f>+H13</f>
        <v>468053200.91000003</v>
      </c>
      <c r="I12" s="310">
        <f>+I13</f>
        <v>468053200.91000003</v>
      </c>
      <c r="J12" s="311">
        <f t="shared" ref="J12:J34" si="2">+I12-E12</f>
        <v>122674057.91000003</v>
      </c>
    </row>
    <row r="13" spans="2:10" s="308" customFormat="1" x14ac:dyDescent="0.25">
      <c r="B13" s="313"/>
      <c r="C13" s="314" t="s">
        <v>263</v>
      </c>
      <c r="D13" s="315"/>
      <c r="E13" s="316">
        <v>345379143</v>
      </c>
      <c r="F13" s="316">
        <v>100835872.54000001</v>
      </c>
      <c r="G13" s="317">
        <f t="shared" si="1"/>
        <v>446215015.54000002</v>
      </c>
      <c r="H13" s="316">
        <v>468053200.91000003</v>
      </c>
      <c r="I13" s="316">
        <v>468053200.91000003</v>
      </c>
      <c r="J13" s="317">
        <f t="shared" si="2"/>
        <v>122674057.91000003</v>
      </c>
    </row>
    <row r="14" spans="2:10" s="312" customFormat="1" x14ac:dyDescent="0.25">
      <c r="B14" s="309"/>
      <c r="C14" s="523" t="s">
        <v>151</v>
      </c>
      <c r="D14" s="524"/>
      <c r="E14" s="310">
        <v>0</v>
      </c>
      <c r="F14" s="310">
        <f>+F15</f>
        <v>0</v>
      </c>
      <c r="G14" s="311">
        <f t="shared" si="1"/>
        <v>0</v>
      </c>
      <c r="H14" s="310">
        <f>+H15</f>
        <v>78270</v>
      </c>
      <c r="I14" s="310">
        <f>+I15</f>
        <v>78270</v>
      </c>
      <c r="J14" s="311">
        <f t="shared" si="2"/>
        <v>78270</v>
      </c>
    </row>
    <row r="15" spans="2:10" s="308" customFormat="1" x14ac:dyDescent="0.25">
      <c r="B15" s="313"/>
      <c r="C15" s="314" t="s">
        <v>263</v>
      </c>
      <c r="D15" s="315"/>
      <c r="E15" s="316">
        <v>0</v>
      </c>
      <c r="F15" s="316">
        <v>0</v>
      </c>
      <c r="G15" s="317">
        <f t="shared" si="1"/>
        <v>0</v>
      </c>
      <c r="H15" s="316">
        <v>78270</v>
      </c>
      <c r="I15" s="316">
        <v>78270</v>
      </c>
      <c r="J15" s="317">
        <f t="shared" si="2"/>
        <v>78270</v>
      </c>
    </row>
    <row r="16" spans="2:10" s="312" customFormat="1" x14ac:dyDescent="0.25">
      <c r="B16" s="309"/>
      <c r="C16" s="523" t="s">
        <v>153</v>
      </c>
      <c r="D16" s="524"/>
      <c r="E16" s="310">
        <f>+E17</f>
        <v>73589468</v>
      </c>
      <c r="F16" s="310">
        <f>+F17</f>
        <v>30314065.489999998</v>
      </c>
      <c r="G16" s="311">
        <f t="shared" si="1"/>
        <v>103903533.48999999</v>
      </c>
      <c r="H16" s="310">
        <f>+H17</f>
        <v>105326683.23</v>
      </c>
      <c r="I16" s="310">
        <f>+I17</f>
        <v>105326683.23</v>
      </c>
      <c r="J16" s="311">
        <f t="shared" si="2"/>
        <v>31737215.230000004</v>
      </c>
    </row>
    <row r="17" spans="2:10" s="308" customFormat="1" x14ac:dyDescent="0.25">
      <c r="B17" s="313"/>
      <c r="C17" s="314" t="s">
        <v>263</v>
      </c>
      <c r="D17" s="315"/>
      <c r="E17" s="316">
        <v>73589468</v>
      </c>
      <c r="F17" s="316">
        <v>30314065.489999998</v>
      </c>
      <c r="G17" s="317">
        <f t="shared" si="1"/>
        <v>103903533.48999999</v>
      </c>
      <c r="H17" s="316">
        <v>105326683.23</v>
      </c>
      <c r="I17" s="316">
        <v>105326683.23</v>
      </c>
      <c r="J17" s="317">
        <f t="shared" si="2"/>
        <v>31737215.230000004</v>
      </c>
    </row>
    <row r="18" spans="2:10" s="312" customFormat="1" x14ac:dyDescent="0.25">
      <c r="B18" s="309"/>
      <c r="C18" s="523" t="s">
        <v>250</v>
      </c>
      <c r="D18" s="524"/>
      <c r="E18" s="311">
        <f>+E19</f>
        <v>9069692</v>
      </c>
      <c r="F18" s="311">
        <f>+F19</f>
        <v>13404500.039999999</v>
      </c>
      <c r="G18" s="311">
        <f t="shared" si="1"/>
        <v>22474192.039999999</v>
      </c>
      <c r="H18" s="311">
        <f>+H19</f>
        <v>24014246.510000002</v>
      </c>
      <c r="I18" s="311">
        <f>+I19</f>
        <v>24014246.510000002</v>
      </c>
      <c r="J18" s="311">
        <f t="shared" si="2"/>
        <v>14944554.510000002</v>
      </c>
    </row>
    <row r="19" spans="2:10" s="308" customFormat="1" x14ac:dyDescent="0.25">
      <c r="B19" s="313"/>
      <c r="C19" s="314" t="s">
        <v>263</v>
      </c>
      <c r="D19" s="318"/>
      <c r="E19" s="317">
        <v>9069692</v>
      </c>
      <c r="F19" s="317">
        <v>13404500.039999999</v>
      </c>
      <c r="G19" s="317">
        <f t="shared" si="1"/>
        <v>22474192.039999999</v>
      </c>
      <c r="H19" s="317">
        <v>24014246.510000002</v>
      </c>
      <c r="I19" s="317">
        <v>24014246.510000002</v>
      </c>
      <c r="J19" s="317">
        <f>+I19-E19</f>
        <v>14944554.510000002</v>
      </c>
    </row>
    <row r="20" spans="2:10" s="312" customFormat="1" x14ac:dyDescent="0.25">
      <c r="B20" s="309"/>
      <c r="C20" s="523" t="s">
        <v>251</v>
      </c>
      <c r="D20" s="524"/>
      <c r="E20" s="311">
        <f>+E21</f>
        <v>67246072</v>
      </c>
      <c r="F20" s="311">
        <f>+F21</f>
        <v>6582393.7400000095</v>
      </c>
      <c r="G20" s="311">
        <f t="shared" si="1"/>
        <v>73828465.74000001</v>
      </c>
      <c r="H20" s="311">
        <f>+H21</f>
        <v>79774520.700000003</v>
      </c>
      <c r="I20" s="311">
        <f>+I21</f>
        <v>79774520.700000003</v>
      </c>
      <c r="J20" s="311">
        <f t="shared" si="2"/>
        <v>12528448.700000003</v>
      </c>
    </row>
    <row r="21" spans="2:10" s="308" customFormat="1" x14ac:dyDescent="0.25">
      <c r="B21" s="313"/>
      <c r="C21" s="314" t="s">
        <v>263</v>
      </c>
      <c r="D21" s="318"/>
      <c r="E21" s="317">
        <v>67246072</v>
      </c>
      <c r="F21" s="317">
        <v>6582393.7400000095</v>
      </c>
      <c r="G21" s="317">
        <f t="shared" si="1"/>
        <v>73828465.74000001</v>
      </c>
      <c r="H21" s="319">
        <v>79774520.700000003</v>
      </c>
      <c r="I21" s="319">
        <v>79774520.700000003</v>
      </c>
      <c r="J21" s="317">
        <f t="shared" si="2"/>
        <v>12528448.700000003</v>
      </c>
    </row>
    <row r="22" spans="2:10" s="312" customFormat="1" x14ac:dyDescent="0.25">
      <c r="B22" s="309"/>
      <c r="C22" s="523" t="s">
        <v>165</v>
      </c>
      <c r="D22" s="524"/>
      <c r="E22" s="310">
        <f>+E23+E24</f>
        <v>811802572</v>
      </c>
      <c r="F22" s="310">
        <f>+F23+F24</f>
        <v>48415466.269999996</v>
      </c>
      <c r="G22" s="311">
        <f t="shared" si="1"/>
        <v>860218038.26999998</v>
      </c>
      <c r="H22" s="311">
        <f>+H23+H24</f>
        <v>867297596</v>
      </c>
      <c r="I22" s="311">
        <f>+I23+I24</f>
        <v>867297596</v>
      </c>
      <c r="J22" s="311">
        <f t="shared" si="2"/>
        <v>55495024</v>
      </c>
    </row>
    <row r="23" spans="2:10" s="308" customFormat="1" x14ac:dyDescent="0.25">
      <c r="B23" s="313"/>
      <c r="C23" s="314" t="s">
        <v>263</v>
      </c>
      <c r="D23" s="315"/>
      <c r="E23" s="316">
        <v>478856029</v>
      </c>
      <c r="F23" s="316">
        <v>12495527.27</v>
      </c>
      <c r="G23" s="317">
        <f t="shared" si="1"/>
        <v>491351556.26999998</v>
      </c>
      <c r="H23" s="317">
        <v>498221520.83999997</v>
      </c>
      <c r="I23" s="317">
        <v>498221520.83999997</v>
      </c>
      <c r="J23" s="317">
        <f t="shared" si="2"/>
        <v>19365491.839999974</v>
      </c>
    </row>
    <row r="24" spans="2:10" s="308" customFormat="1" x14ac:dyDescent="0.25">
      <c r="B24" s="313"/>
      <c r="C24" s="314" t="s">
        <v>264</v>
      </c>
      <c r="D24" s="315"/>
      <c r="E24" s="316">
        <v>332946543</v>
      </c>
      <c r="F24" s="316">
        <v>35919939</v>
      </c>
      <c r="G24" s="317">
        <f t="shared" si="1"/>
        <v>368866482</v>
      </c>
      <c r="H24" s="319">
        <v>369076075.16000003</v>
      </c>
      <c r="I24" s="319">
        <v>369076075.16000003</v>
      </c>
      <c r="J24" s="317">
        <f t="shared" si="2"/>
        <v>36129532.160000026</v>
      </c>
    </row>
    <row r="25" spans="2:10" s="312" customFormat="1" x14ac:dyDescent="0.25">
      <c r="B25" s="309"/>
      <c r="C25" s="523" t="s">
        <v>253</v>
      </c>
      <c r="D25" s="524"/>
      <c r="E25" s="310">
        <f>+E26+E27+E28</f>
        <v>95013486</v>
      </c>
      <c r="F25" s="311">
        <f>+F26+F27+F28</f>
        <v>119630266.63</v>
      </c>
      <c r="G25" s="311">
        <f t="shared" si="1"/>
        <v>214643752.63</v>
      </c>
      <c r="H25" s="310">
        <f>+H26+H27+H28</f>
        <v>215517853.70000002</v>
      </c>
      <c r="I25" s="310">
        <f>+I26+I27+I28</f>
        <v>215517853.70000002</v>
      </c>
      <c r="J25" s="311">
        <f t="shared" si="2"/>
        <v>120504367.70000002</v>
      </c>
    </row>
    <row r="26" spans="2:10" s="308" customFormat="1" x14ac:dyDescent="0.25">
      <c r="B26" s="313"/>
      <c r="C26" s="314" t="s">
        <v>264</v>
      </c>
      <c r="D26" s="315"/>
      <c r="E26" s="316">
        <v>0</v>
      </c>
      <c r="F26" s="317">
        <v>28148213</v>
      </c>
      <c r="G26" s="317">
        <f t="shared" si="1"/>
        <v>28148213</v>
      </c>
      <c r="H26" s="316">
        <v>45889935.049999997</v>
      </c>
      <c r="I26" s="316">
        <v>45889935.049999997</v>
      </c>
      <c r="J26" s="317">
        <f t="shared" si="2"/>
        <v>45889935.049999997</v>
      </c>
    </row>
    <row r="27" spans="2:10" s="308" customFormat="1" x14ac:dyDescent="0.25">
      <c r="B27" s="313"/>
      <c r="C27" s="314" t="s">
        <v>265</v>
      </c>
      <c r="D27" s="315"/>
      <c r="E27" s="316">
        <v>95013486</v>
      </c>
      <c r="F27" s="317">
        <f>61067537+8000000+19424874.03</f>
        <v>88492411.030000001</v>
      </c>
      <c r="G27" s="317">
        <f t="shared" si="1"/>
        <v>183505897.03</v>
      </c>
      <c r="H27" s="316">
        <v>166526681.69</v>
      </c>
      <c r="I27" s="316">
        <v>166526681.69</v>
      </c>
      <c r="J27" s="317">
        <f t="shared" si="2"/>
        <v>71513195.689999998</v>
      </c>
    </row>
    <row r="28" spans="2:10" s="308" customFormat="1" x14ac:dyDescent="0.25">
      <c r="B28" s="313"/>
      <c r="C28" s="314" t="s">
        <v>263</v>
      </c>
      <c r="D28" s="315"/>
      <c r="E28" s="316">
        <v>0</v>
      </c>
      <c r="F28" s="317">
        <v>2989642.6</v>
      </c>
      <c r="G28" s="317">
        <f t="shared" si="1"/>
        <v>2989642.6</v>
      </c>
      <c r="H28" s="316">
        <v>3101236.96</v>
      </c>
      <c r="I28" s="316">
        <v>3101236.96</v>
      </c>
      <c r="J28" s="317">
        <f>+I28-E28</f>
        <v>3101236.96</v>
      </c>
    </row>
    <row r="29" spans="2:10" s="308" customFormat="1" x14ac:dyDescent="0.25">
      <c r="B29" s="304" t="s">
        <v>266</v>
      </c>
      <c r="C29" s="320"/>
      <c r="D29" s="321"/>
      <c r="E29" s="307">
        <f>+E30</f>
        <v>0</v>
      </c>
      <c r="F29" s="307">
        <f>+F30</f>
        <v>0</v>
      </c>
      <c r="G29" s="322">
        <f>+E29+F29</f>
        <v>0</v>
      </c>
      <c r="H29" s="307">
        <f>+H30</f>
        <v>0</v>
      </c>
      <c r="I29" s="307">
        <f>+I30</f>
        <v>0</v>
      </c>
      <c r="J29" s="307">
        <f>+J30</f>
        <v>0</v>
      </c>
    </row>
    <row r="30" spans="2:10" s="308" customFormat="1" x14ac:dyDescent="0.25">
      <c r="B30" s="313"/>
      <c r="C30" s="525" t="s">
        <v>254</v>
      </c>
      <c r="D30" s="526"/>
      <c r="E30" s="316">
        <v>0</v>
      </c>
      <c r="F30" s="316">
        <f>+F31</f>
        <v>0</v>
      </c>
      <c r="G30" s="317">
        <f>+E30+F30</f>
        <v>0</v>
      </c>
      <c r="H30" s="316">
        <v>0</v>
      </c>
      <c r="I30" s="316">
        <v>0</v>
      </c>
      <c r="J30" s="317">
        <f>+I30-E30</f>
        <v>0</v>
      </c>
    </row>
    <row r="31" spans="2:10" s="308" customFormat="1" x14ac:dyDescent="0.25">
      <c r="B31" s="313"/>
      <c r="C31" s="525" t="s">
        <v>267</v>
      </c>
      <c r="D31" s="526"/>
      <c r="E31" s="316">
        <v>0</v>
      </c>
      <c r="F31" s="316">
        <v>0</v>
      </c>
      <c r="G31" s="317">
        <f>+E31+F31</f>
        <v>0</v>
      </c>
      <c r="H31" s="316">
        <v>0</v>
      </c>
      <c r="I31" s="316">
        <v>0</v>
      </c>
      <c r="J31" s="317">
        <f>+I31-E31</f>
        <v>0</v>
      </c>
    </row>
    <row r="32" spans="2:10" s="308" customFormat="1" x14ac:dyDescent="0.25">
      <c r="B32" s="323"/>
      <c r="C32" s="324"/>
      <c r="D32" s="325" t="s">
        <v>268</v>
      </c>
      <c r="E32" s="326">
        <f t="shared" ref="E32:J32" si="3">+E29+E11</f>
        <v>1402100433</v>
      </c>
      <c r="F32" s="326">
        <f t="shared" si="3"/>
        <v>319182564.70999998</v>
      </c>
      <c r="G32" s="326">
        <f t="shared" si="3"/>
        <v>1721282997.71</v>
      </c>
      <c r="H32" s="326">
        <f t="shared" si="3"/>
        <v>1760062371.05</v>
      </c>
      <c r="I32" s="326">
        <f t="shared" si="3"/>
        <v>1760062371.05</v>
      </c>
      <c r="J32" s="326">
        <f t="shared" si="3"/>
        <v>357961938.05000007</v>
      </c>
    </row>
    <row r="33" spans="2:11" s="312" customFormat="1" x14ac:dyDescent="0.25">
      <c r="B33" s="309"/>
      <c r="C33" s="327" t="s">
        <v>256</v>
      </c>
      <c r="D33" s="328"/>
      <c r="E33" s="311">
        <v>0</v>
      </c>
      <c r="F33" s="311">
        <f>+F34</f>
        <v>0</v>
      </c>
      <c r="G33" s="311">
        <f t="shared" si="1"/>
        <v>0</v>
      </c>
      <c r="H33" s="311">
        <f>+H34</f>
        <v>846587.68</v>
      </c>
      <c r="I33" s="311">
        <f>+I34</f>
        <v>846587.68</v>
      </c>
      <c r="J33" s="311">
        <f t="shared" si="2"/>
        <v>846587.68</v>
      </c>
    </row>
    <row r="34" spans="2:11" s="308" customFormat="1" x14ac:dyDescent="0.25">
      <c r="B34" s="313"/>
      <c r="C34" s="314" t="s">
        <v>263</v>
      </c>
      <c r="D34" s="318"/>
      <c r="E34" s="317">
        <v>0</v>
      </c>
      <c r="F34" s="317">
        <v>0</v>
      </c>
      <c r="G34" s="317">
        <f t="shared" si="1"/>
        <v>0</v>
      </c>
      <c r="H34" s="317">
        <v>846587.68</v>
      </c>
      <c r="I34" s="317">
        <v>846587.68</v>
      </c>
      <c r="J34" s="317">
        <f t="shared" si="2"/>
        <v>846587.68</v>
      </c>
    </row>
    <row r="35" spans="2:11" s="308" customFormat="1" x14ac:dyDescent="0.25">
      <c r="B35" s="323"/>
      <c r="C35" s="324"/>
      <c r="D35" s="325" t="s">
        <v>269</v>
      </c>
      <c r="E35" s="326">
        <f t="shared" ref="E35:J35" si="4">+E32+E33</f>
        <v>1402100433</v>
      </c>
      <c r="F35" s="326">
        <f t="shared" si="4"/>
        <v>319182564.70999998</v>
      </c>
      <c r="G35" s="326">
        <f t="shared" si="4"/>
        <v>1721282997.71</v>
      </c>
      <c r="H35" s="326">
        <f t="shared" si="4"/>
        <v>1760908958.73</v>
      </c>
      <c r="I35" s="326">
        <f t="shared" si="4"/>
        <v>1760908958.73</v>
      </c>
      <c r="J35" s="527">
        <f t="shared" si="4"/>
        <v>358808525.73000008</v>
      </c>
    </row>
    <row r="36" spans="2:11" x14ac:dyDescent="0.25">
      <c r="B36" s="329"/>
      <c r="C36" s="329"/>
      <c r="D36" s="329"/>
      <c r="E36" s="330"/>
      <c r="F36" s="330"/>
      <c r="G36" s="330"/>
      <c r="H36" s="529" t="s">
        <v>270</v>
      </c>
      <c r="I36" s="530"/>
      <c r="J36" s="528"/>
    </row>
    <row r="37" spans="2:11" x14ac:dyDescent="0.25">
      <c r="B37" s="531"/>
      <c r="C37" s="531"/>
      <c r="D37" s="531"/>
      <c r="E37" s="531"/>
      <c r="F37" s="531"/>
      <c r="G37" s="531"/>
      <c r="H37" s="531"/>
      <c r="I37" s="531"/>
      <c r="J37" s="531"/>
    </row>
    <row r="38" spans="2:11" x14ac:dyDescent="0.25">
      <c r="B38" s="331" t="s">
        <v>271</v>
      </c>
      <c r="C38" s="331"/>
      <c r="D38" s="332"/>
      <c r="E38" s="332"/>
      <c r="F38" s="332"/>
      <c r="G38" s="333"/>
      <c r="H38" s="332"/>
      <c r="I38" s="333"/>
      <c r="J38" s="332"/>
    </row>
    <row r="39" spans="2:11" x14ac:dyDescent="0.25">
      <c r="B39" s="332"/>
      <c r="C39" s="332"/>
      <c r="D39" s="332"/>
      <c r="E39" s="333"/>
      <c r="F39" s="333"/>
      <c r="G39" s="333"/>
      <c r="H39" s="333"/>
      <c r="I39" s="333"/>
      <c r="J39" s="333"/>
      <c r="K39" s="219"/>
    </row>
    <row r="40" spans="2:11" x14ac:dyDescent="0.25">
      <c r="G40" s="219"/>
      <c r="H40" s="219"/>
    </row>
    <row r="42" spans="2:11" x14ac:dyDescent="0.25">
      <c r="G42" s="219"/>
    </row>
    <row r="44" spans="2:11" x14ac:dyDescent="0.25">
      <c r="G44" s="219"/>
    </row>
  </sheetData>
  <mergeCells count="19">
    <mergeCell ref="B3:J3"/>
    <mergeCell ref="B4:J4"/>
    <mergeCell ref="B5:J5"/>
    <mergeCell ref="B6:J6"/>
    <mergeCell ref="B7:D9"/>
    <mergeCell ref="E7:I7"/>
    <mergeCell ref="J7:J8"/>
    <mergeCell ref="B37:J37"/>
    <mergeCell ref="C12:D12"/>
    <mergeCell ref="C14:D14"/>
    <mergeCell ref="C16:D16"/>
    <mergeCell ref="C18:D18"/>
    <mergeCell ref="C20:D20"/>
    <mergeCell ref="C22:D22"/>
    <mergeCell ref="C25:D25"/>
    <mergeCell ref="C30:D30"/>
    <mergeCell ref="C31:D31"/>
    <mergeCell ref="J35:J36"/>
    <mergeCell ref="H36:I36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9:I9" numberStoredAsText="1"/>
    <ignoredError sqref="F12:F16 E12:E16 E22:E25 F22 F25 F27 F30 H12:H16 H22:H25 I12:I16 I25" unlockedFormula="1"/>
    <ignoredError sqref="G11:G18 G20:G25 G29 J29 G33 J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SITFN</vt:lpstr>
      <vt:lpstr>ANACT</vt:lpstr>
      <vt:lpstr>ANADEU</vt:lpstr>
      <vt:lpstr>HAC</vt:lpstr>
      <vt:lpstr>ACTIV</vt:lpstr>
      <vt:lpstr>CAMB</vt:lpstr>
      <vt:lpstr>FLUJO</vt:lpstr>
      <vt:lpstr>ING</vt:lpstr>
      <vt:lpstr>INGXFTE</vt:lpstr>
      <vt:lpstr>OBJGAS</vt:lpstr>
      <vt:lpstr>TIPGAS</vt:lpstr>
      <vt:lpstr>ADM</vt:lpstr>
      <vt:lpstr>FUNC</vt:lpstr>
      <vt:lpstr>PROGR</vt:lpstr>
      <vt:lpstr>END</vt:lpstr>
      <vt:lpstr>INT</vt:lpstr>
      <vt:lpstr>CAMB!Área_de_impresión</vt:lpstr>
      <vt:lpstr>SITFN!Área_de_impresión</vt:lpstr>
      <vt:lpstr>OBJGAS!Títulos_a_imprimir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Jesus Rafael Garcia Martinez</cp:lastModifiedBy>
  <cp:lastPrinted>2018-01-24T23:19:41Z</cp:lastPrinted>
  <dcterms:created xsi:type="dcterms:W3CDTF">2018-01-24T18:57:34Z</dcterms:created>
  <dcterms:modified xsi:type="dcterms:W3CDTF">2018-01-27T20:26:32Z</dcterms:modified>
</cp:coreProperties>
</file>